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codeName="ThisWorkbook" autoCompressPictures="0"/>
  <xr:revisionPtr revIDLastSave="0" documentId="8_{A90DD36A-DC54-40A8-8C79-A404D09ACD09}" xr6:coauthVersionLast="47" xr6:coauthVersionMax="47" xr10:uidLastSave="{00000000-0000-0000-0000-000000000000}"/>
  <bookViews>
    <workbookView xWindow="-120" yWindow="-120" windowWidth="29040" windowHeight="15840" tabRatio="788" xr2:uid="{00000000-000D-0000-FFFF-FFFF00000000}"/>
  </bookViews>
  <sheets>
    <sheet name="Agenda" sheetId="14" r:id="rId1"/>
    <sheet name="Afbeeldingen" sheetId="15" state="veryHidden" r:id="rId2"/>
  </sheets>
  <definedNames>
    <definedName name="Calendar10Month">Agenda!$C$146</definedName>
    <definedName name="Calendar10MonthOption">MATCH(Calendar10Month,Maanden,0)</definedName>
    <definedName name="Calendar10Year">Agenda!$B$146</definedName>
    <definedName name="Calendar11Month">Agenda!$C$162</definedName>
    <definedName name="Calendar11MonthOption">MATCH(Calendar11Month,Maanden,0)</definedName>
    <definedName name="Calendar11Year">Agenda!$B$162</definedName>
    <definedName name="Calendar12Month">Agenda!$C$178</definedName>
    <definedName name="Calendar12MonthOption">MATCH(Calendar12Month,Maanden,0)</definedName>
    <definedName name="Calendar12Year">Agenda!$B$178</definedName>
    <definedName name="Calendar1Month">Agenda!$C$2</definedName>
    <definedName name="Calendar1MonthOption">MATCH(Calendar1Month,Maanden,0)</definedName>
    <definedName name="Calendar1Year">Agenda!$B$2</definedName>
    <definedName name="Calendar2Month">Agenda!$C$18</definedName>
    <definedName name="Calendar2MonthOption">MATCH(Calendar2Month,Maanden,0)</definedName>
    <definedName name="Calendar2Year">Agenda!$B$18</definedName>
    <definedName name="Calendar3Month">Agenda!$C$34</definedName>
    <definedName name="Calendar3MonthOption">MATCH(Calendar3Month,Maanden,0)</definedName>
    <definedName name="Calendar3Year">Agenda!$B$34</definedName>
    <definedName name="Calendar4Month">Agenda!$C$50</definedName>
    <definedName name="Calendar4MonthOption">MATCH(Calendar4Month,Maanden,0)</definedName>
    <definedName name="Calendar4Year">Agenda!$B$50</definedName>
    <definedName name="Calendar5Month">Agenda!$C$66</definedName>
    <definedName name="Calendar5MonthOption">MATCH(Calendar5Month,Maanden,0)</definedName>
    <definedName name="Calendar5Year">Agenda!$B$66</definedName>
    <definedName name="Calendar6Month">Agenda!$C$82</definedName>
    <definedName name="Calendar6MonthOption">MATCH(Calendar6Month,Maanden,0)</definedName>
    <definedName name="Calendar6Year">Agenda!$B$82</definedName>
    <definedName name="Calendar7Month">Agenda!$C$98</definedName>
    <definedName name="Calendar7MonthOption">MATCH(Calendar7Month,Maanden,0)</definedName>
    <definedName name="Calendar7Year">Agenda!$B$98</definedName>
    <definedName name="Calendar8Month">Agenda!$C$114</definedName>
    <definedName name="Calendar8MonthOption">MATCH(Calendar8Month,Maanden,0)</definedName>
    <definedName name="Calendar8Year">Agenda!$B$114</definedName>
    <definedName name="Calendar9Month">Agenda!$C$130</definedName>
    <definedName name="Calendar9MonthOption">MATCH(Calendar9Month,Maanden,0)</definedName>
    <definedName name="Calendar9Year">Agenda!$B$130</definedName>
    <definedName name="ColumnTitleRegion1..H12.1">Agenda!$B$4</definedName>
    <definedName name="ColumnTitleRegion10..H54.1">Agenda!$B$52</definedName>
    <definedName name="ColumnTitleRegion11..C56.1">Agenda!$B$52</definedName>
    <definedName name="ColumnTitleRegion12..D56.1">Agenda!$D$63</definedName>
    <definedName name="ColumnTitleRegion13..H68.1">Agenda!$B$68</definedName>
    <definedName name="ColumnTitleRegion14..C70.1">Agenda!$B$68</definedName>
    <definedName name="ColumnTitleRegion15..D70.1">Agenda!$D$79</definedName>
    <definedName name="ColumnTitleRegion16..H82.1">Agenda!$B$84</definedName>
    <definedName name="ColumnTitleRegion17..C84.1">Agenda!$B$84</definedName>
    <definedName name="ColumnTitleRegion18..D84.1">Agenda!$D$95</definedName>
    <definedName name="ColumnTitleRegion19..H96.1">Agenda!$B$100</definedName>
    <definedName name="ColumnTitleRegion2..C14.1">Agenda!$B$4</definedName>
    <definedName name="ColumnTitleRegion20..C98.1">Agenda!$B$100</definedName>
    <definedName name="ColumnTitleRegion21..D98.1">Agenda!$D$111</definedName>
    <definedName name="ColumnTitleRegion22..H110.1">Agenda!$B$116</definedName>
    <definedName name="ColumnTitleRegion23..C112.1">Agenda!$B$116</definedName>
    <definedName name="ColumnTitleRegion24..D112.1">Agenda!$D$127</definedName>
    <definedName name="ColumnTitleRegion25..H124.1">Agenda!$B$132</definedName>
    <definedName name="ColumnTitleRegion26..C126.1">Agenda!$B$132</definedName>
    <definedName name="ColumnTitleRegion27..D126.1">Agenda!$D$143</definedName>
    <definedName name="ColumnTitleRegion28..H138.1">Agenda!$B$148</definedName>
    <definedName name="ColumnTitleRegion29..C140.1">Agenda!$B$148</definedName>
    <definedName name="ColumnTitleRegion3..D14.1">Agenda!$D$15</definedName>
    <definedName name="ColumnTitleRegion30..D140.1">Agenda!$D$159</definedName>
    <definedName name="ColumnTitleRegion31..H152.1">Agenda!$B$164</definedName>
    <definedName name="ColumnTitleRegion32..C154.1">Agenda!$B$164</definedName>
    <definedName name="ColumnTitleRegion33..D154.1">Agenda!$D$175</definedName>
    <definedName name="ColumnTitleRegion34..H166.1">Agenda!$B$180</definedName>
    <definedName name="ColumnTitleRegion35..C168.1">Agenda!$B$180</definedName>
    <definedName name="ColumnTitleRegion36..D168.1">Agenda!$D$191</definedName>
    <definedName name="ColumnTitleRegion4..H26.1">Agenda!$B$20</definedName>
    <definedName name="ColumnTitleRegion5..C28.1">Agenda!$B$20</definedName>
    <definedName name="ColumnTitleRegion6..D28.1">Agenda!$D$31</definedName>
    <definedName name="ColumnTitleRegion7..H40.1">Agenda!$B$36</definedName>
    <definedName name="ColumnTitleRegion8..C42.1">Agenda!$B$36</definedName>
    <definedName name="ColumnTitleRegion9..D42.1">Agenda!$D$47</definedName>
    <definedName name="Dagen">{0,1,2,3,4,5,6}</definedName>
    <definedName name="Maanden">{"Januari","Februari","Maart","April","Mei","Juni","Juli","Augustus","September","Oktober","November","December"}</definedName>
    <definedName name="Weekdagen">{"Maandag","Dinsdag","Woensdag","Donderdag","Vrijdag","Zaterdag","Zondag"}</definedName>
    <definedName name="WeekdayOption">MATCH(WeekStart,Weekdagen,0)+10</definedName>
    <definedName name="WeekStart">Agenda!$B$4</definedName>
    <definedName name="WeekStartValue">IF(WeekStart="Maandag",2,1)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8" i="14" l="1"/>
  <c r="B11" i="14" a="1"/>
  <c r="E11" i="14" s="1"/>
  <c r="B15" i="14" a="1"/>
  <c r="B15" i="14" s="1"/>
  <c r="B9" i="14" a="1"/>
  <c r="B9" i="14" s="1"/>
  <c r="B13" i="14" a="1"/>
  <c r="F13" i="14" s="1"/>
  <c r="B7" i="14" a="1"/>
  <c r="D7" i="14" s="1"/>
  <c r="B5" i="14" a="1"/>
  <c r="B5" i="14" s="1"/>
  <c r="C18" i="14"/>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B29" i="14" a="1"/>
  <c r="C34" i="14"/>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B47" i="14" a="1"/>
  <c r="B37" i="14" a="1"/>
  <c r="B43" i="14" a="1"/>
  <c r="C50" i="14"/>
  <c r="B41" i="14" a="1"/>
  <c r="B39" i="14" a="1"/>
  <c r="B61" i="14" l="1" a="1"/>
  <c r="B66" i="14"/>
  <c r="B63" i="14" a="1"/>
  <c r="C66" i="14"/>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B71" i="14" a="1"/>
  <c r="C82" i="14"/>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C98" i="14"/>
  <c r="B98" i="14"/>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B101" i="14" a="1"/>
  <c r="C114" i="14"/>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C130" i="14"/>
  <c r="B117" i="14" a="1"/>
  <c r="B121" i="14" a="1"/>
  <c r="B123" i="14" a="1"/>
  <c r="B130" i="14"/>
  <c r="B127" i="14" a="1"/>
  <c r="B137" i="14" l="1" a="1"/>
  <c r="C146" i="14"/>
  <c r="B139" i="14" a="1"/>
  <c r="B141" i="14" a="1"/>
  <c r="B135" i="14" a="1"/>
  <c r="B133" i="14" a="1"/>
  <c r="B146" i="14"/>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C162" i="14"/>
  <c r="B149" i="14" a="1"/>
  <c r="B153" i="14" a="1"/>
  <c r="B151" i="14" a="1"/>
  <c r="B157" i="14" a="1"/>
  <c r="B155" i="14" a="1"/>
  <c r="B162" i="14"/>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C178" i="14"/>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<sst xmlns="http://schemas.openxmlformats.org/spreadsheetml/2006/main" count="179" uniqueCount="79">
  <si>
    <t xml:space="preserve"> </t>
  </si>
  <si>
    <t>augustus</t>
  </si>
  <si>
    <t>maandag</t>
  </si>
  <si>
    <t>1ste schooldag</t>
  </si>
  <si>
    <t>luizencontrole</t>
  </si>
  <si>
    <t>nieuwsbrief</t>
  </si>
  <si>
    <t>Notities:</t>
  </si>
  <si>
    <t>inloopmiddag</t>
  </si>
  <si>
    <t xml:space="preserve"> MR </t>
  </si>
  <si>
    <t>verkiezing kidsteam</t>
  </si>
  <si>
    <t>kamp gr 7/8</t>
  </si>
  <si>
    <t>nieuwsbrief       kamp gr 7/8</t>
  </si>
  <si>
    <t xml:space="preserve">groeigesprekken  </t>
  </si>
  <si>
    <t>start kinderpostzegels gr 7/8</t>
  </si>
  <si>
    <t>OR</t>
  </si>
  <si>
    <t>Opening kinderboekenweek kidsteamverg</t>
  </si>
  <si>
    <t>VCO studiedag  leerlingen vrij</t>
  </si>
  <si>
    <t xml:space="preserve"> nieuwsbrief     14.15-14.45 inloop spreekuur GGD</t>
  </si>
  <si>
    <t>kleedjesmarkt</t>
  </si>
  <si>
    <t>voorleeswedstrijd</t>
  </si>
  <si>
    <t>herfstvakantie</t>
  </si>
  <si>
    <t>nieuwsbrief      14.15-14.45 inloop spreekuur GGD</t>
  </si>
  <si>
    <t>Sint Maarten</t>
  </si>
  <si>
    <t>incidentele groeigesprekken School versieren Sint</t>
  </si>
  <si>
    <t>MR</t>
  </si>
  <si>
    <t>kidsteamverg</t>
  </si>
  <si>
    <t xml:space="preserve"> Advent</t>
  </si>
  <si>
    <t>Sinterklaas leerlingen om 12.00 uur vrij            advent</t>
  </si>
  <si>
    <t>school versieren kerst</t>
  </si>
  <si>
    <t xml:space="preserve">Advent </t>
  </si>
  <si>
    <t>nieuwsbrief  kerstviering</t>
  </si>
  <si>
    <t>kerstvakantie</t>
  </si>
  <si>
    <t>Luizencontrole</t>
  </si>
  <si>
    <t>kidsteamverg    MR</t>
  </si>
  <si>
    <t>citotoetsen</t>
  </si>
  <si>
    <t>voorleesdagen t/m 4 feb          schoolschaak-toernooi gr 7/8</t>
  </si>
  <si>
    <t>Rapport mee</t>
  </si>
  <si>
    <t>groeigesprekken</t>
  </si>
  <si>
    <t>meester/juffendag Carnaval</t>
  </si>
  <si>
    <t>carnaval</t>
  </si>
  <si>
    <t>voorjaarsvakantie</t>
  </si>
  <si>
    <t>kidsteamverg     MR</t>
  </si>
  <si>
    <t>herdenking monument</t>
  </si>
  <si>
    <t>paasviering    eiertikwedstrijd paasbrunch</t>
  </si>
  <si>
    <t>Goede Vrijdag</t>
  </si>
  <si>
    <t>tweede Paasdag</t>
  </si>
  <si>
    <t>extra incid.groeigespr</t>
  </si>
  <si>
    <t>schoolvoetbal-toernooi gr 7/8</t>
  </si>
  <si>
    <t xml:space="preserve"> nieuwsbrief        Dia eindtoets gr 8</t>
  </si>
  <si>
    <t xml:space="preserve"> Dia eindtoets gr 8</t>
  </si>
  <si>
    <t>Koningsdag</t>
  </si>
  <si>
    <t>meivakantie</t>
  </si>
  <si>
    <t xml:space="preserve">meivakantie </t>
  </si>
  <si>
    <t xml:space="preserve">kidsteamverg </t>
  </si>
  <si>
    <t>klaarzetten plantjesmarkt</t>
  </si>
  <si>
    <t>plantjesmarkt</t>
  </si>
  <si>
    <t>moederdag</t>
  </si>
  <si>
    <t>Hemelvaart</t>
  </si>
  <si>
    <t>schoolreis 1/2 schoolreis 3 t/m 6</t>
  </si>
  <si>
    <t>tweede Pinksterdag</t>
  </si>
  <si>
    <t>nieuwsbrief        start cito</t>
  </si>
  <si>
    <t>einde cito   avond4daagse</t>
  </si>
  <si>
    <t>avond4daagse</t>
  </si>
  <si>
    <t>nieuwsbrief  avond4daagse</t>
  </si>
  <si>
    <t>vaderdag</t>
  </si>
  <si>
    <t>(reserve MR)</t>
  </si>
  <si>
    <t>sportdag</t>
  </si>
  <si>
    <t>rapport mee</t>
  </si>
  <si>
    <t>reserve sportdag</t>
  </si>
  <si>
    <t>studiedag team leerlingen vrij</t>
  </si>
  <si>
    <t>niewsbrief</t>
  </si>
  <si>
    <t>afscheidsdienst groep 8</t>
  </si>
  <si>
    <t>kidsteamverg        MR</t>
  </si>
  <si>
    <t>bonte avond</t>
  </si>
  <si>
    <t>niewsbrief         bonte avond</t>
  </si>
  <si>
    <t>10.15 wisselmoment</t>
  </si>
  <si>
    <t>laatste schooldag</t>
  </si>
  <si>
    <t>zomervakantie</t>
  </si>
  <si>
    <t>zomervakantie tot en met vrijdag 1 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</si>
</sst>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_(* #,##0.00_);_(* \(#,##0.00\);_(* &quot;-&quot;??_);_(@_)"/>
    <numFmt numFmtId="166" formatCode="dd"/>
    <numFmt numFmtId="167" formatCode="_-&quot;kr&quot;\ * #,##0.00_-;\-&quot;kr&quot;\ * #,##0.00_-;_-&quot;kr&quot;\ * &quot;-&quot;??_-;_-@_-"/>
    <numFmt numFmtId="168" formatCode="_-&quot;kr&quot;\ * #,##0_-;\-&quot;kr&quot;\ * #,##0_-;_-&quot;kr&quot;\ * &quot;-&quot;_-;_-@_-"/>
    <numFmt numFmtId="169" formatCode="d"/>
  </numFmts>
  <fonts count="36"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
      <sz val="10"/>
      <color theme="1" tint="4.9989318521683403E-2"/>
      <name val="Century Schoolbook"/>
      <family val="1"/>
      <scheme val="minor"/>
    </font>
  </fonts>
  <fills count="42">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82">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Font="1" applyFill="1" applyBorder="1" applyAlignment="1">
      <alignment horizontal="left" wrapText="1" indent="1"/>
    </xf>
    <xf numFmtId="166" fontId="23" fillId="0" borderId="0" xfId="5" applyFont="1" applyFill="1" applyBorder="1" applyAlignment="1">
      <alignment horizontal="left" wrapText="1" indent="1"/>
    </xf>
    <xf numFmtId="166" fontId="23" fillId="0" borderId="12" xfId="5" applyFont="1" applyFill="1" applyBorder="1" applyAlignment="1">
      <alignment horizontal="left" wrapText="1" indent="1"/>
    </xf>
    <xf numFmtId="166" fontId="23" fillId="0" borderId="15" xfId="5" applyFont="1" applyFill="1" applyBorder="1" applyAlignment="1">
      <alignment horizontal="left" wrapText="1" indent="1"/>
    </xf>
    <xf numFmtId="166" fontId="20" fillId="0" borderId="21" xfId="5" applyFont="1" applyFill="1" applyBorder="1" applyAlignment="1">
      <alignment horizontal="left" wrapText="1" indent="1"/>
    </xf>
    <xf numFmtId="166" fontId="20" fillId="0" borderId="0" xfId="5" applyFont="1" applyFill="1" applyBorder="1" applyAlignment="1">
      <alignment horizontal="left" wrapText="1" indent="1"/>
    </xf>
    <xf numFmtId="166" fontId="20" fillId="0" borderId="22" xfId="5" applyFont="1" applyFill="1" applyBorder="1" applyAlignment="1">
      <alignment horizontal="left" wrapText="1" indent="1"/>
    </xf>
    <xf numFmtId="166" fontId="20" fillId="0" borderId="24" xfId="5" applyFont="1" applyFill="1" applyBorder="1" applyAlignment="1">
      <alignment horizontal="left" wrapText="1" indent="1"/>
    </xf>
    <xf numFmtId="166" fontId="20" fillId="0" borderId="30" xfId="5" applyFont="1" applyFill="1" applyBorder="1" applyAlignment="1">
      <alignment horizontal="left" wrapText="1" indent="1"/>
    </xf>
    <xf numFmtId="166" fontId="20" fillId="0" borderId="31" xfId="5" applyFont="1" applyFill="1" applyBorder="1" applyAlignment="1">
      <alignment horizontal="left" wrapText="1" indent="1"/>
    </xf>
    <xf numFmtId="166" fontId="20" fillId="0" borderId="32" xfId="5" applyFont="1" applyFill="1" applyBorder="1" applyAlignment="1">
      <alignment horizontal="left" wrapText="1" indent="1"/>
    </xf>
    <xf numFmtId="166" fontId="20" fillId="0" borderId="14" xfId="5" applyFont="1" applyFill="1" applyBorder="1" applyAlignment="1">
      <alignment horizontal="left" wrapText="1" indent="1"/>
    </xf>
    <xf numFmtId="166" fontId="20" fillId="0" borderId="12" xfId="5" applyFont="1" applyFill="1" applyBorder="1" applyAlignment="1">
      <alignment horizontal="left" wrapText="1" indent="1"/>
    </xf>
    <xf numFmtId="166" fontId="20" fillId="0" borderId="15" xfId="5" applyFont="1" applyFill="1" applyBorder="1" applyAlignment="1">
      <alignment horizontal="left" wrapText="1" indent="1"/>
    </xf>
    <xf numFmtId="166" fontId="20" fillId="0" borderId="39" xfId="5" applyFont="1" applyFill="1" applyBorder="1" applyAlignment="1">
      <alignment horizontal="left" wrapText="1" indent="1"/>
    </xf>
    <xf numFmtId="166" fontId="20" fillId="0" borderId="10" xfId="5" applyFont="1" applyFill="1" applyBorder="1" applyAlignment="1">
      <alignment horizontal="left" wrapText="1" indent="1"/>
    </xf>
    <xf numFmtId="166" fontId="20" fillId="0" borderId="40" xfId="5" applyFont="1" applyFill="1" applyBorder="1" applyAlignment="1">
      <alignment horizontal="left" wrapText="1" indent="1"/>
    </xf>
    <xf numFmtId="166" fontId="20" fillId="0" borderId="47" xfId="5" applyFont="1" applyFill="1" applyBorder="1" applyAlignment="1">
      <alignment horizontal="left" wrapText="1" indent="1"/>
    </xf>
    <xf numFmtId="166" fontId="20" fillId="0" borderId="48" xfId="5" applyFont="1" applyFill="1" applyBorder="1" applyAlignment="1">
      <alignment horizontal="left" wrapText="1" indent="1"/>
    </xf>
    <xf numFmtId="166" fontId="20" fillId="0" borderId="46" xfId="5" applyFont="1" applyFill="1" applyBorder="1" applyAlignment="1">
      <alignment horizontal="left" wrapText="1" indent="1"/>
    </xf>
    <xf numFmtId="166" fontId="20" fillId="0" borderId="55" xfId="5" applyFont="1" applyFill="1" applyBorder="1" applyAlignment="1">
      <alignment horizontal="left" wrapText="1" indent="1"/>
    </xf>
    <xf numFmtId="166" fontId="20" fillId="0" borderId="56" xfId="5" applyFont="1" applyFill="1" applyBorder="1" applyAlignment="1">
      <alignment horizontal="left" wrapText="1" indent="1"/>
    </xf>
    <xf numFmtId="166" fontId="20" fillId="0" borderId="57" xfId="5" applyFont="1" applyFill="1" applyBorder="1" applyAlignment="1">
      <alignment horizontal="left" wrapText="1" indent="1"/>
    </xf>
    <xf numFmtId="0" fontId="24" fillId="41" borderId="0" xfId="6" applyNumberFormat="1" applyFont="1" applyFill="1" applyBorder="1">
      <alignment horizontal="left" vertical="top" wrapText="1" indent="1"/>
    </xf>
    <xf numFmtId="0" fontId="24" fillId="41" borderId="14" xfId="6" applyNumberFormat="1" applyFont="1" applyFill="1" applyBorder="1">
      <alignment horizontal="left" vertical="top" wrapText="1" indent="1"/>
    </xf>
    <xf numFmtId="166" fontId="23" fillId="41" borderId="15" xfId="5" applyFont="1" applyFill="1" applyBorder="1" applyAlignment="1">
      <alignment horizontal="left" wrapText="1" indent="1"/>
    </xf>
    <xf numFmtId="166" fontId="23" fillId="41" borderId="12" xfId="5" applyFont="1" applyFill="1" applyBorder="1" applyAlignment="1">
      <alignment horizontal="left" wrapText="1" indent="1"/>
    </xf>
    <xf numFmtId="0" fontId="24" fillId="41" borderId="16" xfId="6" applyNumberFormat="1" applyFont="1" applyFill="1" applyBorder="1">
      <alignment horizontal="left" vertical="top" wrapText="1" indent="1"/>
    </xf>
    <xf numFmtId="0" fontId="24" fillId="41" borderId="13" xfId="6" applyNumberFormat="1" applyFont="1" applyFill="1" applyBorder="1">
      <alignment horizontal="left" vertical="top" wrapText="1" indent="1"/>
    </xf>
    <xf numFmtId="166" fontId="23" fillId="41" borderId="0" xfId="5" applyFont="1" applyFill="1" applyBorder="1" applyAlignment="1">
      <alignment horizontal="left" wrapText="1" indent="1"/>
    </xf>
    <xf numFmtId="166" fontId="23" fillId="41" borderId="14" xfId="5" applyFont="1" applyFill="1" applyBorder="1" applyAlignment="1">
      <alignment horizontal="left" wrapText="1" indent="1"/>
    </xf>
    <xf numFmtId="166" fontId="20" fillId="41" borderId="0" xfId="5" applyFont="1" applyFill="1" applyBorder="1" applyAlignment="1">
      <alignment horizontal="left" wrapText="1" indent="1"/>
    </xf>
    <xf numFmtId="166" fontId="20" fillId="41" borderId="21" xfId="5" applyFont="1" applyFill="1" applyBorder="1" applyAlignment="1">
      <alignment horizontal="left" wrapText="1" indent="1"/>
    </xf>
    <xf numFmtId="0" fontId="16" fillId="41" borderId="0" xfId="6" applyNumberFormat="1" applyFont="1" applyFill="1" applyBorder="1">
      <alignment horizontal="left" vertical="top" wrapText="1" indent="1"/>
    </xf>
    <xf numFmtId="0" fontId="16" fillId="41" borderId="21" xfId="6" applyNumberFormat="1" applyFont="1" applyFill="1" applyBorder="1">
      <alignment horizontal="left" vertical="top" wrapText="1" indent="1"/>
    </xf>
    <xf numFmtId="166" fontId="20" fillId="41" borderId="24" xfId="5" applyFont="1" applyFill="1" applyBorder="1" applyAlignment="1">
      <alignment horizontal="left" wrapText="1" indent="1"/>
    </xf>
    <xf numFmtId="166" fontId="20" fillId="41" borderId="22" xfId="5" applyFont="1" applyFill="1" applyBorder="1" applyAlignment="1">
      <alignment horizontal="left" wrapText="1" indent="1"/>
    </xf>
    <xf numFmtId="0" fontId="16" fillId="41" borderId="25" xfId="6" applyNumberFormat="1" applyFont="1" applyFill="1" applyBorder="1">
      <alignment horizontal="left" vertical="top" wrapText="1" indent="1"/>
    </xf>
    <xf numFmtId="0" fontId="16" fillId="41" borderId="23" xfId="6" applyNumberFormat="1" applyFont="1" applyFill="1" applyBorder="1">
      <alignment horizontal="left" vertical="top" wrapText="1" indent="1"/>
    </xf>
    <xf numFmtId="166" fontId="20" fillId="41" borderId="30" xfId="5" applyFont="1" applyFill="1" applyBorder="1" applyAlignment="1">
      <alignment horizontal="left" wrapText="1" indent="1"/>
    </xf>
    <xf numFmtId="0" fontId="16" fillId="41" borderId="30" xfId="6" applyNumberFormat="1" applyFont="1" applyFill="1" applyBorder="1">
      <alignment horizontal="left" vertical="top" wrapText="1" indent="1"/>
    </xf>
    <xf numFmtId="166" fontId="20" fillId="41" borderId="32" xfId="5" applyFont="1" applyFill="1" applyBorder="1" applyAlignment="1">
      <alignment horizontal="left" wrapText="1" indent="1"/>
    </xf>
    <xf numFmtId="166" fontId="20" fillId="41" borderId="31" xfId="5" applyFont="1" applyFill="1" applyBorder="1" applyAlignment="1">
      <alignment horizontal="left" wrapText="1" indent="1"/>
    </xf>
    <xf numFmtId="0" fontId="16" fillId="41" borderId="34" xfId="6" applyNumberFormat="1" applyFont="1" applyFill="1" applyBorder="1">
      <alignment horizontal="left" vertical="top" wrapText="1" indent="1"/>
    </xf>
    <xf numFmtId="0" fontId="16" fillId="41" borderId="33" xfId="6" applyNumberFormat="1" applyFont="1" applyFill="1" applyBorder="1">
      <alignment horizontal="left" vertical="top" wrapText="1" indent="1"/>
    </xf>
    <xf numFmtId="166" fontId="20" fillId="41" borderId="14" xfId="5" applyFont="1" applyFill="1" applyBorder="1" applyAlignment="1">
      <alignment horizontal="left" wrapText="1" indent="1"/>
    </xf>
    <xf numFmtId="0" fontId="16" fillId="41" borderId="14" xfId="6" applyNumberFormat="1" applyFont="1" applyFill="1" applyBorder="1">
      <alignment horizontal="left" vertical="top" wrapText="1" indent="1"/>
    </xf>
    <xf numFmtId="166" fontId="20" fillId="41" borderId="15" xfId="5" applyFont="1" applyFill="1" applyBorder="1" applyAlignment="1">
      <alignment horizontal="left" wrapText="1" indent="1"/>
    </xf>
    <xf numFmtId="166" fontId="20" fillId="41" borderId="12" xfId="5" applyFont="1" applyFill="1" applyBorder="1" applyAlignment="1">
      <alignment horizontal="left" wrapText="1" indent="1"/>
    </xf>
    <xf numFmtId="0" fontId="16" fillId="41" borderId="16" xfId="6" applyNumberFormat="1" applyFont="1" applyFill="1" applyBorder="1">
      <alignment horizontal="left" vertical="top" wrapText="1" indent="1"/>
    </xf>
    <xf numFmtId="0" fontId="16" fillId="41" borderId="13" xfId="6" applyNumberFormat="1" applyFont="1" applyFill="1" applyBorder="1">
      <alignment horizontal="left" vertical="top" wrapText="1" indent="1"/>
    </xf>
    <xf numFmtId="166" fontId="20" fillId="41" borderId="39" xfId="5" applyFont="1" applyFill="1" applyBorder="1" applyAlignment="1">
      <alignment horizontal="left" wrapText="1" indent="1"/>
    </xf>
    <xf numFmtId="0" fontId="16" fillId="41" borderId="39" xfId="6" applyNumberFormat="1" applyFont="1" applyFill="1" applyBorder="1">
      <alignment horizontal="left" vertical="top" wrapText="1" indent="1"/>
    </xf>
    <xf numFmtId="166" fontId="20" fillId="41" borderId="40" xfId="5" applyFont="1" applyFill="1" applyBorder="1" applyAlignment="1">
      <alignment horizontal="left" wrapText="1" indent="1"/>
    </xf>
    <xf numFmtId="166" fontId="20" fillId="41" borderId="10" xfId="5" applyFont="1" applyFill="1" applyBorder="1" applyAlignment="1">
      <alignment horizontal="left" wrapText="1" indent="1"/>
    </xf>
    <xf numFmtId="0" fontId="16" fillId="41" borderId="41" xfId="6" applyNumberFormat="1" applyFont="1" applyFill="1" applyBorder="1">
      <alignment horizontal="left" vertical="top" wrapText="1" indent="1"/>
    </xf>
    <xf numFmtId="0" fontId="16" fillId="41" borderId="11" xfId="6" applyNumberFormat="1" applyFont="1" applyFill="1" applyBorder="1">
      <alignment horizontal="left" vertical="top" wrapText="1" indent="1"/>
    </xf>
    <xf numFmtId="166" fontId="20" fillId="41" borderId="46" xfId="5" applyFont="1" applyFill="1" applyBorder="1" applyAlignment="1">
      <alignment horizontal="left" wrapText="1" indent="1"/>
    </xf>
    <xf numFmtId="0" fontId="16" fillId="41" borderId="46" xfId="6" applyNumberFormat="1" applyFont="1" applyFill="1" applyBorder="1">
      <alignment horizontal="left" vertical="top" wrapText="1" indent="1"/>
    </xf>
    <xf numFmtId="166" fontId="20" fillId="41" borderId="48" xfId="5" applyFont="1" applyFill="1" applyBorder="1" applyAlignment="1">
      <alignment horizontal="left" wrapText="1" indent="1"/>
    </xf>
    <xf numFmtId="166" fontId="20" fillId="41" borderId="47" xfId="5" applyFont="1" applyFill="1" applyBorder="1" applyAlignment="1">
      <alignment horizontal="left" wrapText="1" indent="1"/>
    </xf>
    <xf numFmtId="0" fontId="16" fillId="41" borderId="50" xfId="6" applyNumberFormat="1" applyFont="1" applyFill="1" applyBorder="1">
      <alignment horizontal="left" vertical="top" wrapText="1" indent="1"/>
    </xf>
    <xf numFmtId="0" fontId="16" fillId="41" borderId="49" xfId="6" applyNumberFormat="1" applyFont="1" applyFill="1" applyBorder="1">
      <alignment horizontal="left" vertical="top" wrapText="1" indent="1"/>
    </xf>
    <xf numFmtId="166" fontId="20" fillId="41" borderId="55" xfId="5" applyFont="1" applyFill="1" applyBorder="1" applyAlignment="1">
      <alignment horizontal="left" wrapText="1" indent="1"/>
    </xf>
    <xf numFmtId="0" fontId="16" fillId="41" borderId="55" xfId="6" applyNumberFormat="1" applyFont="1" applyFill="1" applyBorder="1">
      <alignment horizontal="left" vertical="top" wrapText="1" indent="1"/>
    </xf>
    <xf numFmtId="166" fontId="20" fillId="41" borderId="57" xfId="5" applyFont="1" applyFill="1" applyBorder="1" applyAlignment="1">
      <alignment horizontal="left" wrapText="1" indent="1"/>
    </xf>
    <xf numFmtId="166" fontId="20" fillId="41" borderId="56" xfId="5" applyFont="1" applyFill="1" applyBorder="1" applyAlignment="1">
      <alignment horizontal="left" wrapText="1" indent="1"/>
    </xf>
    <xf numFmtId="0" fontId="16" fillId="41" borderId="59" xfId="6" applyNumberFormat="1" applyFont="1" applyFill="1" applyBorder="1">
      <alignment horizontal="left" vertical="top" wrapText="1" indent="1"/>
    </xf>
    <xf numFmtId="0" fontId="16" fillId="41" borderId="58" xfId="6" applyNumberFormat="1" applyFont="1" applyFill="1" applyBorder="1">
      <alignment horizontal="left" vertical="top" wrapText="1" indent="1"/>
    </xf>
    <xf numFmtId="0" fontId="16" fillId="41" borderId="0" xfId="0" applyFont="1" applyFill="1"/>
    <xf numFmtId="0" fontId="16" fillId="0" borderId="23" xfId="6" applyNumberFormat="1" applyFont="1" applyFill="1" applyBorder="1" applyAlignment="1">
      <alignment horizontal="left" wrapText="1" indent="1"/>
    </xf>
    <xf numFmtId="0" fontId="16" fillId="0" borderId="25" xfId="6" applyNumberFormat="1" applyFont="1" applyFill="1" applyBorder="1" applyAlignment="1">
      <alignment horizontal="left" wrapText="1" indent="1"/>
    </xf>
    <xf numFmtId="0" fontId="35" fillId="0" borderId="0" xfId="6" applyNumberFormat="1" applyFont="1" applyFill="1" applyBorder="1">
      <alignment horizontal="left" vertical="top" wrapText="1" indent="1"/>
    </xf>
    <xf numFmtId="0" fontId="16" fillId="0" borderId="0" xfId="6" applyNumberFormat="1" applyFont="1" applyFill="1" applyBorder="1" applyAlignment="1">
      <alignment horizontal="left" wrapText="1" indent="1"/>
    </xf>
    <xf numFmtId="0" fontId="16" fillId="0" borderId="30" xfId="6" applyNumberFormat="1" applyFont="1" applyFill="1" applyBorder="1" applyAlignment="1">
      <alignment horizontal="left" wrapText="1" indent="1"/>
    </xf>
    <xf numFmtId="0" fontId="16" fillId="41" borderId="0" xfId="6" applyNumberFormat="1" applyFont="1" applyFill="1" applyBorder="1" applyAlignment="1">
      <alignment horizontal="left" wrapText="1" indent="1"/>
    </xf>
    <xf numFmtId="0" fontId="19" fillId="0" borderId="0" xfId="2" applyFont="1" applyFill="1" applyAlignment="1">
      <alignment horizontal="left" vertical="center"/>
    </xf>
    <xf numFmtId="166" fontId="18" fillId="0" borderId="35" xfId="8" applyNumberFormat="1" applyFont="1" applyBorder="1" applyAlignment="1">
      <alignment horizontal="left" wrapText="1" indent="1"/>
    </xf>
    <xf numFmtId="166" fontId="18" fillId="0" borderId="32" xfId="8" applyNumberFormat="1" applyFont="1" applyBorder="1" applyAlignment="1">
      <alignment horizontal="left" wrapText="1" indent="1"/>
    </xf>
    <xf numFmtId="166"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pplyAlignment="1">
      <alignment horizontal="left" vertical="top" wrapText="1" indent="1"/>
    </xf>
    <xf numFmtId="0" fontId="24" fillId="0" borderId="16" xfId="7" applyNumberFormat="1" applyFont="1" applyBorder="1" applyAlignment="1">
      <alignment horizontal="left" vertical="top" wrapText="1" indent="1"/>
    </xf>
    <xf numFmtId="0" fontId="24" fillId="0" borderId="20" xfId="7" applyNumberFormat="1" applyFont="1" applyBorder="1" applyAlignment="1">
      <alignment horizontal="left" vertical="top" wrapText="1" indent="1"/>
    </xf>
    <xf numFmtId="0" fontId="16" fillId="0" borderId="37" xfId="7" applyNumberFormat="1" applyFont="1" applyBorder="1" applyAlignment="1">
      <alignment horizontal="left" vertical="top" wrapText="1" indent="1"/>
    </xf>
    <xf numFmtId="0" fontId="16" fillId="0" borderId="34" xfId="7" applyNumberFormat="1" applyFont="1" applyBorder="1" applyAlignment="1">
      <alignment horizontal="left" vertical="top" wrapText="1" indent="1"/>
    </xf>
    <xf numFmtId="0" fontId="16" fillId="0" borderId="38" xfId="7" applyNumberFormat="1" applyFont="1" applyBorder="1" applyAlignment="1">
      <alignment horizontal="left" vertical="top" wrapText="1" indent="1"/>
    </xf>
    <xf numFmtId="0" fontId="16" fillId="0" borderId="19" xfId="7" applyNumberFormat="1" applyFont="1" applyBorder="1" applyAlignment="1">
      <alignment horizontal="left" vertical="top" wrapText="1" indent="1"/>
    </xf>
    <xf numFmtId="0" fontId="16" fillId="0" borderId="16" xfId="7" applyNumberFormat="1" applyFont="1" applyBorder="1" applyAlignment="1">
      <alignment horizontal="left" vertical="top" wrapText="1" indent="1"/>
    </xf>
    <xf numFmtId="0" fontId="16" fillId="0" borderId="20" xfId="7" applyNumberFormat="1" applyFont="1" applyBorder="1" applyAlignment="1">
      <alignment horizontal="left" vertical="top" wrapText="1" indent="1"/>
    </xf>
    <xf numFmtId="0" fontId="16" fillId="0" borderId="44" xfId="7" applyNumberFormat="1" applyFont="1" applyBorder="1" applyAlignment="1">
      <alignment horizontal="left" vertical="top" wrapText="1" indent="1"/>
    </xf>
    <xf numFmtId="0" fontId="16" fillId="0" borderId="41" xfId="7" applyNumberFormat="1" applyFont="1" applyBorder="1" applyAlignment="1">
      <alignment horizontal="left" vertical="top" wrapText="1" indent="1"/>
    </xf>
    <xf numFmtId="0" fontId="16" fillId="0" borderId="45" xfId="7" applyNumberFormat="1" applyFont="1" applyBorder="1" applyAlignment="1">
      <alignment horizontal="left" vertical="top" wrapText="1" indent="1"/>
    </xf>
    <xf numFmtId="166" fontId="18" fillId="0" borderId="17" xfId="8" applyNumberFormat="1" applyFont="1" applyBorder="1" applyAlignment="1">
      <alignment horizontal="left" wrapText="1" indent="1"/>
    </xf>
    <xf numFmtId="166" fontId="18" fillId="0" borderId="15" xfId="8" applyNumberFormat="1" applyFont="1" applyBorder="1" applyAlignment="1">
      <alignment horizontal="left" wrapText="1" indent="1"/>
    </xf>
    <xf numFmtId="166" fontId="18" fillId="0" borderId="18" xfId="8" applyNumberFormat="1" applyFont="1" applyBorder="1" applyAlignment="1">
      <alignment horizontal="left" wrapText="1" indent="1"/>
    </xf>
    <xf numFmtId="166" fontId="18" fillId="0" borderId="42" xfId="8" applyNumberFormat="1" applyFont="1" applyBorder="1" applyAlignment="1">
      <alignment horizontal="left" wrapText="1" indent="1"/>
    </xf>
    <xf numFmtId="166" fontId="18" fillId="0" borderId="40" xfId="8" applyNumberFormat="1" applyFont="1" applyBorder="1" applyAlignment="1">
      <alignment horizontal="left" wrapText="1" indent="1"/>
    </xf>
    <xf numFmtId="166" fontId="18" fillId="0" borderId="43" xfId="8" applyNumberFormat="1" applyFont="1" applyBorder="1" applyAlignment="1">
      <alignment horizontal="left" wrapText="1" indent="1"/>
    </xf>
    <xf numFmtId="166" fontId="18" fillId="0" borderId="26" xfId="8" applyNumberFormat="1" applyFont="1" applyBorder="1" applyAlignment="1">
      <alignment horizontal="left" wrapText="1" indent="1"/>
    </xf>
    <xf numFmtId="166" fontId="18" fillId="0" borderId="24" xfId="8" applyNumberFormat="1" applyFont="1" applyBorder="1" applyAlignment="1">
      <alignment horizontal="left" wrapText="1" indent="1"/>
    </xf>
    <xf numFmtId="166" fontId="18" fillId="0" borderId="27" xfId="8" applyNumberFormat="1" applyFont="1" applyBorder="1" applyAlignment="1">
      <alignment horizontal="left" wrapText="1" indent="1"/>
    </xf>
    <xf numFmtId="0" fontId="16" fillId="0" borderId="28" xfId="7" applyNumberFormat="1" applyFont="1" applyBorder="1" applyAlignment="1">
      <alignment horizontal="left" vertical="top" wrapText="1" indent="1"/>
    </xf>
    <xf numFmtId="0" fontId="16" fillId="0" borderId="25" xfId="7" applyNumberFormat="1" applyFont="1" applyBorder="1" applyAlignment="1">
      <alignment horizontal="left" vertical="top" wrapText="1" indent="1"/>
    </xf>
    <xf numFmtId="0" fontId="16" fillId="0" borderId="29" xfId="7" applyNumberFormat="1" applyFont="1" applyBorder="1" applyAlignment="1">
      <alignment horizontal="left" vertical="top" wrapText="1" indent="1"/>
    </xf>
    <xf numFmtId="166" fontId="18" fillId="0" borderId="60" xfId="8" applyNumberFormat="1" applyFont="1" applyBorder="1" applyAlignment="1">
      <alignment horizontal="left" wrapText="1" indent="1"/>
    </xf>
    <xf numFmtId="166" fontId="18" fillId="0" borderId="57" xfId="8" applyNumberFormat="1" applyFont="1" applyBorder="1" applyAlignment="1">
      <alignment horizontal="left" wrapText="1" indent="1"/>
    </xf>
    <xf numFmtId="166" fontId="18" fillId="0" borderId="61" xfId="8" applyNumberFormat="1" applyFont="1" applyBorder="1" applyAlignment="1">
      <alignment horizontal="left" wrapText="1" indent="1"/>
    </xf>
    <xf numFmtId="0" fontId="16" fillId="0" borderId="62" xfId="7" applyNumberFormat="1" applyFont="1" applyBorder="1" applyAlignment="1">
      <alignment horizontal="left" vertical="top" wrapText="1" indent="1"/>
    </xf>
    <xf numFmtId="0" fontId="16" fillId="0" borderId="59" xfId="7" applyNumberFormat="1" applyFont="1" applyBorder="1" applyAlignment="1">
      <alignment horizontal="left" vertical="top" wrapText="1" indent="1"/>
    </xf>
    <xf numFmtId="0" fontId="16" fillId="0" borderId="63" xfId="7" applyNumberFormat="1" applyFont="1" applyBorder="1" applyAlignment="1">
      <alignment horizontal="left" vertical="top" wrapText="1" indent="1"/>
    </xf>
    <xf numFmtId="166" fontId="18" fillId="0" borderId="51" xfId="8" applyNumberFormat="1" applyFont="1" applyBorder="1" applyAlignment="1">
      <alignment horizontal="left" wrapText="1" indent="1"/>
    </xf>
    <xf numFmtId="166" fontId="18" fillId="0" borderId="48" xfId="8" applyNumberFormat="1" applyFont="1" applyBorder="1" applyAlignment="1">
      <alignment horizontal="left" wrapText="1" indent="1"/>
    </xf>
    <xf numFmtId="166" fontId="18" fillId="0" borderId="52" xfId="8" applyNumberFormat="1" applyFont="1" applyBorder="1" applyAlignment="1">
      <alignment horizontal="left" wrapText="1" indent="1"/>
    </xf>
    <xf numFmtId="169" fontId="18" fillId="0" borderId="17" xfId="8" applyNumberFormat="1" applyFont="1" applyBorder="1" applyAlignment="1">
      <alignment horizontal="left" wrapText="1" indent="1"/>
    </xf>
    <xf numFmtId="169" fontId="18" fillId="0" borderId="15" xfId="8" applyNumberFormat="1" applyFont="1" applyBorder="1" applyAlignment="1">
      <alignment horizontal="left" wrapText="1" indent="1"/>
    </xf>
    <xf numFmtId="169" fontId="18" fillId="0" borderId="18" xfId="8" applyNumberFormat="1" applyFont="1" applyBorder="1" applyAlignment="1">
      <alignment horizontal="left" wrapText="1" indent="1"/>
    </xf>
    <xf numFmtId="0" fontId="16" fillId="0" borderId="53" xfId="7" applyNumberFormat="1" applyFont="1" applyBorder="1" applyAlignment="1">
      <alignment horizontal="left" vertical="top" wrapText="1" indent="1"/>
    </xf>
    <xf numFmtId="0" fontId="16" fillId="0" borderId="50" xfId="7" applyNumberFormat="1" applyFont="1" applyBorder="1" applyAlignment="1">
      <alignment horizontal="left" vertical="top" wrapText="1" indent="1"/>
    </xf>
    <xf numFmtId="0" fontId="16" fillId="0" borderId="54" xfId="7" applyNumberFormat="1" applyFont="1" applyBorder="1" applyAlignment="1">
      <alignment horizontal="left" vertical="top" wrapText="1" indent="1"/>
    </xf>
  </cellXfs>
  <cellStyles count="51">
    <cellStyle name="20% - Accent1" xfId="30" builtinId="30" customBuiltin="1"/>
    <cellStyle name="20% - Accent2" xfId="33" builtinId="34" customBuiltin="1"/>
    <cellStyle name="20% - Accent3" xfId="37" builtinId="38" customBuiltin="1"/>
    <cellStyle name="20% - Accent4" xfId="41" builtinId="42" customBuiltin="1"/>
    <cellStyle name="20% - Accent5" xfId="44" builtinId="46" customBuiltin="1"/>
    <cellStyle name="20% - Accent6" xfId="48" builtinId="50" customBuiltin="1"/>
    <cellStyle name="40% - Accent1" xfId="1" builtinId="31" customBuiltin="1"/>
    <cellStyle name="40% - Accent2" xfId="34" builtinId="35" customBuiltin="1"/>
    <cellStyle name="40% - Accent3" xfId="38" builtinId="39" customBuiltin="1"/>
    <cellStyle name="40% - Accent4" xfId="42" builtinId="43" customBuiltin="1"/>
    <cellStyle name="40% - Accent5" xfId="45" builtinId="47" customBuiltin="1"/>
    <cellStyle name="40% - Accent6" xfId="49"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6" builtinId="48" customBuiltin="1"/>
    <cellStyle name="60% - Accent6" xfId="50" builtinId="52" customBuiltin="1"/>
    <cellStyle name="Accent1" xfId="3" builtinId="29" customBuiltin="1"/>
    <cellStyle name="Accent2" xfId="32" builtinId="33" customBuiltin="1"/>
    <cellStyle name="Accent3" xfId="36" builtinId="37" customBuiltin="1"/>
    <cellStyle name="Accent4" xfId="40" builtinId="41" customBuiltin="1"/>
    <cellStyle name="Accent5" xfId="4" builtinId="45" customBuiltin="1"/>
    <cellStyle name="Accent6" xfId="47" builtinId="49" customBuiltin="1"/>
    <cellStyle name="Berekening" xfId="26" builtinId="22" customBuiltin="1"/>
    <cellStyle name="Controlecel" xfId="28" builtinId="23" customBuiltin="1"/>
    <cellStyle name="Dag" xfId="5" xr:uid="{00000000-0005-0000-0000-000003000000}"/>
    <cellStyle name="Dagdetail" xfId="6" xr:uid="{00000000-0005-0000-0000-000004000000}"/>
    <cellStyle name="Gekoppelde cel" xfId="27" builtinId="24" customBuiltin="1"/>
    <cellStyle name="Goed" xfId="21" builtinId="26" customBuiltin="1"/>
    <cellStyle name="Invoer" xfId="24" builtinId="20" customBuiltin="1"/>
    <cellStyle name="Komma" xfId="16" builtinId="3" customBuiltin="1"/>
    <cellStyle name="Komma [0]" xfId="17" builtinId="6" customBuiltin="1"/>
    <cellStyle name="Kop 1" xfId="2" builtinId="16" customBuiltin="1"/>
    <cellStyle name="Kop 2" xfId="10" builtinId="17" customBuiltin="1"/>
    <cellStyle name="Kop 3" xfId="11" builtinId="18" customBuiltin="1"/>
    <cellStyle name="Kop 4" xfId="12" builtinId="19" customBuiltin="1"/>
    <cellStyle name="Koptekst notities" xfId="8" xr:uid="{00000000-0005-0000-0000-00000D000000}"/>
    <cellStyle name="Neutraal" xfId="23" builtinId="28" customBuiltin="1"/>
    <cellStyle name="Notitie" xfId="13" builtinId="10" customBuiltin="1"/>
    <cellStyle name="Notities" xfId="7" xr:uid="{00000000-0005-0000-0000-00000C000000}"/>
    <cellStyle name="Ongeldig" xfId="22" builtinId="27" customBuiltin="1"/>
    <cellStyle name="Procent" xfId="20" builtinId="5" customBuiltin="1"/>
    <cellStyle name="Standaard" xfId="0" builtinId="0" customBuiltin="1"/>
    <cellStyle name="Titel" xfId="9" builtinId="15" customBuiltin="1"/>
    <cellStyle name="Totaal" xfId="15" builtinId="25" customBuiltin="1"/>
    <cellStyle name="Uitvoer" xfId="25" builtinId="21" customBuiltin="1"/>
    <cellStyle name="Valuta" xfId="18" builtinId="4" customBuiltin="1"/>
    <cellStyle name="Valuta [0]" xfId="19" builtinId="7" customBuiltin="1"/>
    <cellStyle name="Verklarende tekst" xfId="14" builtinId="53" customBuiltin="1"/>
    <cellStyle name="Waarschuwingstekst" xfId="29" builtinId="11"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6</xdr:col>
      <xdr:colOff>1402080</xdr:colOff>
      <xdr:row>1</xdr:row>
      <xdr:rowOff>297180</xdr:rowOff>
    </xdr:from>
    <xdr:to>
      <xdr:col>7</xdr:col>
      <xdr:colOff>1409700</xdr:colOff>
      <xdr:row>1</xdr:row>
      <xdr:rowOff>1097280</xdr:rowOff>
    </xdr:to>
    <xdr:pic>
      <xdr:nvPicPr>
        <xdr:cNvPr id="14" name="Afbeelding 13">
          <a:extLst>
            <a:ext uri="{FF2B5EF4-FFF2-40B4-BE49-F238E27FC236}">
              <a16:creationId xmlns:a16="http://schemas.microsoft.com/office/drawing/2014/main" id="{9B22C11C-623D-4AF8-A890-F8DD05DD02A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24900" y="411480"/>
          <a:ext cx="1447800" cy="800100"/>
        </a:xfrm>
        <a:prstGeom prst="rect">
          <a:avLst/>
        </a:prstGeom>
      </xdr:spPr>
    </xdr:pic>
    <xdr:clientData/>
  </xdr:twoCellAnchor>
  <xdr:twoCellAnchor editAs="oneCell">
    <xdr:from>
      <xdr:col>6</xdr:col>
      <xdr:colOff>1402080</xdr:colOff>
      <xdr:row>17</xdr:row>
      <xdr:rowOff>114300</xdr:rowOff>
    </xdr:from>
    <xdr:to>
      <xdr:col>8</xdr:col>
      <xdr:colOff>45720</xdr:colOff>
      <xdr:row>17</xdr:row>
      <xdr:rowOff>914400</xdr:rowOff>
    </xdr:to>
    <xdr:pic>
      <xdr:nvPicPr>
        <xdr:cNvPr id="15" name="Afbeelding 14">
          <a:extLst>
            <a:ext uri="{FF2B5EF4-FFF2-40B4-BE49-F238E27FC236}">
              <a16:creationId xmlns:a16="http://schemas.microsoft.com/office/drawing/2014/main" id="{02C97B0E-5E6E-4383-9F1A-45FEF6D948C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24900" y="7680960"/>
          <a:ext cx="1524000" cy="800100"/>
        </a:xfrm>
        <a:prstGeom prst="rect">
          <a:avLst/>
        </a:prstGeom>
      </xdr:spPr>
    </xdr:pic>
    <xdr:clientData/>
  </xdr:twoCellAnchor>
  <xdr:twoCellAnchor editAs="oneCell">
    <xdr:from>
      <xdr:col>6</xdr:col>
      <xdr:colOff>1341120</xdr:colOff>
      <xdr:row>33</xdr:row>
      <xdr:rowOff>426720</xdr:rowOff>
    </xdr:from>
    <xdr:to>
      <xdr:col>7</xdr:col>
      <xdr:colOff>1424940</xdr:colOff>
      <xdr:row>34</xdr:row>
      <xdr:rowOff>22860</xdr:rowOff>
    </xdr:to>
    <xdr:pic>
      <xdr:nvPicPr>
        <xdr:cNvPr id="16" name="Afbeelding 15">
          <a:extLst>
            <a:ext uri="{FF2B5EF4-FFF2-40B4-BE49-F238E27FC236}">
              <a16:creationId xmlns:a16="http://schemas.microsoft.com/office/drawing/2014/main" id="{CF783B94-6369-41BB-A39C-18C82FEA8BD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63940" y="15445740"/>
          <a:ext cx="1524000" cy="800100"/>
        </a:xfrm>
        <a:prstGeom prst="rect">
          <a:avLst/>
        </a:prstGeom>
      </xdr:spPr>
    </xdr:pic>
    <xdr:clientData/>
  </xdr:twoCellAnchor>
  <xdr:twoCellAnchor editAs="oneCell">
    <xdr:from>
      <xdr:col>6</xdr:col>
      <xdr:colOff>1356360</xdr:colOff>
      <xdr:row>49</xdr:row>
      <xdr:rowOff>419100</xdr:rowOff>
    </xdr:from>
    <xdr:to>
      <xdr:col>8</xdr:col>
      <xdr:colOff>0</xdr:colOff>
      <xdr:row>50</xdr:row>
      <xdr:rowOff>15240</xdr:rowOff>
    </xdr:to>
    <xdr:pic>
      <xdr:nvPicPr>
        <xdr:cNvPr id="17" name="Afbeelding 16">
          <a:extLst>
            <a:ext uri="{FF2B5EF4-FFF2-40B4-BE49-F238E27FC236}">
              <a16:creationId xmlns:a16="http://schemas.microsoft.com/office/drawing/2014/main" id="{0198D6F3-845F-4D94-B2F8-D7D78296AA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9180" y="22890480"/>
          <a:ext cx="1524000" cy="800100"/>
        </a:xfrm>
        <a:prstGeom prst="rect">
          <a:avLst/>
        </a:prstGeom>
      </xdr:spPr>
    </xdr:pic>
    <xdr:clientData/>
  </xdr:twoCellAnchor>
  <xdr:twoCellAnchor editAs="oneCell">
    <xdr:from>
      <xdr:col>6</xdr:col>
      <xdr:colOff>1348740</xdr:colOff>
      <xdr:row>65</xdr:row>
      <xdr:rowOff>426720</xdr:rowOff>
    </xdr:from>
    <xdr:to>
      <xdr:col>7</xdr:col>
      <xdr:colOff>1432560</xdr:colOff>
      <xdr:row>66</xdr:row>
      <xdr:rowOff>22860</xdr:rowOff>
    </xdr:to>
    <xdr:pic>
      <xdr:nvPicPr>
        <xdr:cNvPr id="18" name="Afbeelding 17">
          <a:extLst>
            <a:ext uri="{FF2B5EF4-FFF2-40B4-BE49-F238E27FC236}">
              <a16:creationId xmlns:a16="http://schemas.microsoft.com/office/drawing/2014/main" id="{D660E3AD-5A3B-42B2-974C-E61F58F3E3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1560" y="30350460"/>
          <a:ext cx="1524000" cy="800100"/>
        </a:xfrm>
        <a:prstGeom prst="rect">
          <a:avLst/>
        </a:prstGeom>
      </xdr:spPr>
    </xdr:pic>
    <xdr:clientData/>
  </xdr:twoCellAnchor>
  <xdr:twoCellAnchor editAs="oneCell">
    <xdr:from>
      <xdr:col>6</xdr:col>
      <xdr:colOff>1348740</xdr:colOff>
      <xdr:row>81</xdr:row>
      <xdr:rowOff>419100</xdr:rowOff>
    </xdr:from>
    <xdr:to>
      <xdr:col>7</xdr:col>
      <xdr:colOff>1432560</xdr:colOff>
      <xdr:row>82</xdr:row>
      <xdr:rowOff>15240</xdr:rowOff>
    </xdr:to>
    <xdr:pic>
      <xdr:nvPicPr>
        <xdr:cNvPr id="19" name="Afbeelding 18">
          <a:extLst>
            <a:ext uri="{FF2B5EF4-FFF2-40B4-BE49-F238E27FC236}">
              <a16:creationId xmlns:a16="http://schemas.microsoft.com/office/drawing/2014/main" id="{33D44979-1F64-4DAC-89BF-1F0CA15C0F2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1560" y="37795200"/>
          <a:ext cx="1524000" cy="800100"/>
        </a:xfrm>
        <a:prstGeom prst="rect">
          <a:avLst/>
        </a:prstGeom>
      </xdr:spPr>
    </xdr:pic>
    <xdr:clientData/>
  </xdr:twoCellAnchor>
  <xdr:twoCellAnchor editAs="oneCell">
    <xdr:from>
      <xdr:col>6</xdr:col>
      <xdr:colOff>1363980</xdr:colOff>
      <xdr:row>97</xdr:row>
      <xdr:rowOff>449580</xdr:rowOff>
    </xdr:from>
    <xdr:to>
      <xdr:col>8</xdr:col>
      <xdr:colOff>7620</xdr:colOff>
      <xdr:row>98</xdr:row>
      <xdr:rowOff>45720</xdr:rowOff>
    </xdr:to>
    <xdr:pic>
      <xdr:nvPicPr>
        <xdr:cNvPr id="20" name="Afbeelding 19">
          <a:extLst>
            <a:ext uri="{FF2B5EF4-FFF2-40B4-BE49-F238E27FC236}">
              <a16:creationId xmlns:a16="http://schemas.microsoft.com/office/drawing/2014/main" id="{10F72AEE-0C39-45DE-B312-BA03F779B1E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86800" y="45278040"/>
          <a:ext cx="1524000" cy="800100"/>
        </a:xfrm>
        <a:prstGeom prst="rect">
          <a:avLst/>
        </a:prstGeom>
      </xdr:spPr>
    </xdr:pic>
    <xdr:clientData/>
  </xdr:twoCellAnchor>
  <xdr:twoCellAnchor editAs="oneCell">
    <xdr:from>
      <xdr:col>6</xdr:col>
      <xdr:colOff>1356360</xdr:colOff>
      <xdr:row>113</xdr:row>
      <xdr:rowOff>426720</xdr:rowOff>
    </xdr:from>
    <xdr:to>
      <xdr:col>8</xdr:col>
      <xdr:colOff>0</xdr:colOff>
      <xdr:row>114</xdr:row>
      <xdr:rowOff>22860</xdr:rowOff>
    </xdr:to>
    <xdr:pic>
      <xdr:nvPicPr>
        <xdr:cNvPr id="21" name="Afbeelding 20">
          <a:extLst>
            <a:ext uri="{FF2B5EF4-FFF2-40B4-BE49-F238E27FC236}">
              <a16:creationId xmlns:a16="http://schemas.microsoft.com/office/drawing/2014/main" id="{1C0C3568-AEA2-41CC-950D-34E2B75900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9180" y="52707540"/>
          <a:ext cx="1524000" cy="800100"/>
        </a:xfrm>
        <a:prstGeom prst="rect">
          <a:avLst/>
        </a:prstGeom>
      </xdr:spPr>
    </xdr:pic>
    <xdr:clientData/>
  </xdr:twoCellAnchor>
  <xdr:twoCellAnchor editAs="oneCell">
    <xdr:from>
      <xdr:col>6</xdr:col>
      <xdr:colOff>1371600</xdr:colOff>
      <xdr:row>129</xdr:row>
      <xdr:rowOff>449580</xdr:rowOff>
    </xdr:from>
    <xdr:to>
      <xdr:col>8</xdr:col>
      <xdr:colOff>15240</xdr:colOff>
      <xdr:row>130</xdr:row>
      <xdr:rowOff>45720</xdr:rowOff>
    </xdr:to>
    <xdr:pic>
      <xdr:nvPicPr>
        <xdr:cNvPr id="22" name="Afbeelding 21">
          <a:extLst>
            <a:ext uri="{FF2B5EF4-FFF2-40B4-BE49-F238E27FC236}">
              <a16:creationId xmlns:a16="http://schemas.microsoft.com/office/drawing/2014/main" id="{854F3642-6A1D-4CE8-B7B1-0EDBB5D4070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4420" y="60182760"/>
          <a:ext cx="1524000" cy="800100"/>
        </a:xfrm>
        <a:prstGeom prst="rect">
          <a:avLst/>
        </a:prstGeom>
      </xdr:spPr>
    </xdr:pic>
    <xdr:clientData/>
  </xdr:twoCellAnchor>
  <xdr:twoCellAnchor editAs="oneCell">
    <xdr:from>
      <xdr:col>6</xdr:col>
      <xdr:colOff>1371600</xdr:colOff>
      <xdr:row>145</xdr:row>
      <xdr:rowOff>449580</xdr:rowOff>
    </xdr:from>
    <xdr:to>
      <xdr:col>8</xdr:col>
      <xdr:colOff>15240</xdr:colOff>
      <xdr:row>146</xdr:row>
      <xdr:rowOff>45720</xdr:rowOff>
    </xdr:to>
    <xdr:pic>
      <xdr:nvPicPr>
        <xdr:cNvPr id="23" name="Afbeelding 22">
          <a:extLst>
            <a:ext uri="{FF2B5EF4-FFF2-40B4-BE49-F238E27FC236}">
              <a16:creationId xmlns:a16="http://schemas.microsoft.com/office/drawing/2014/main" id="{07FFA05F-8E5E-42E2-9DEA-5632983DA11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4420" y="67635120"/>
          <a:ext cx="1524000" cy="800100"/>
        </a:xfrm>
        <a:prstGeom prst="rect">
          <a:avLst/>
        </a:prstGeom>
      </xdr:spPr>
    </xdr:pic>
    <xdr:clientData/>
  </xdr:twoCellAnchor>
  <xdr:twoCellAnchor editAs="oneCell">
    <xdr:from>
      <xdr:col>6</xdr:col>
      <xdr:colOff>1371600</xdr:colOff>
      <xdr:row>161</xdr:row>
      <xdr:rowOff>441960</xdr:rowOff>
    </xdr:from>
    <xdr:to>
      <xdr:col>8</xdr:col>
      <xdr:colOff>15240</xdr:colOff>
      <xdr:row>162</xdr:row>
      <xdr:rowOff>38100</xdr:rowOff>
    </xdr:to>
    <xdr:pic>
      <xdr:nvPicPr>
        <xdr:cNvPr id="24" name="Afbeelding 23">
          <a:extLst>
            <a:ext uri="{FF2B5EF4-FFF2-40B4-BE49-F238E27FC236}">
              <a16:creationId xmlns:a16="http://schemas.microsoft.com/office/drawing/2014/main" id="{3B00ED23-9A1D-4505-986A-A4F2B270971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94420" y="75079860"/>
          <a:ext cx="1524000" cy="800100"/>
        </a:xfrm>
        <a:prstGeom prst="rect">
          <a:avLst/>
        </a:prstGeom>
      </xdr:spPr>
    </xdr:pic>
    <xdr:clientData/>
  </xdr:twoCellAnchor>
  <xdr:twoCellAnchor editAs="oneCell">
    <xdr:from>
      <xdr:col>6</xdr:col>
      <xdr:colOff>1356360</xdr:colOff>
      <xdr:row>177</xdr:row>
      <xdr:rowOff>434340</xdr:rowOff>
    </xdr:from>
    <xdr:to>
      <xdr:col>8</xdr:col>
      <xdr:colOff>0</xdr:colOff>
      <xdr:row>178</xdr:row>
      <xdr:rowOff>30480</xdr:rowOff>
    </xdr:to>
    <xdr:pic>
      <xdr:nvPicPr>
        <xdr:cNvPr id="25" name="Afbeelding 24">
          <a:extLst>
            <a:ext uri="{FF2B5EF4-FFF2-40B4-BE49-F238E27FC236}">
              <a16:creationId xmlns:a16="http://schemas.microsoft.com/office/drawing/2014/main" id="{AA5E55AE-A7F1-4D99-A587-46BCF289A5A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79180" y="82524600"/>
          <a:ext cx="1524000"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Picture_1" descr="Afbeelding van twee mensen die Nieuwjaar viere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Picture_2" descr="Afbeelding van een man op een skateboard in een schoolomgeving"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Picture_3" descr="Afbeelding van een paar dat deelneemt aan een bal"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Picture_4" descr="Afbeelding van een man die studeert"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Picture_5" descr="Afbeelding van twee vrienden die een tussendoortje et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Picture_6" descr="Afbeelding van een diploma-uitreiking"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Picture_7" descr="Afbeelding van twee personen die op een strand volleybal sp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Picture_8" descr="Afbeelding van een meisje dat zingt tijdens een talentenjach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Picture_9" descr="Afbeelding van een American football-speler en een cheerleader"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Picture_10" descr="Afbeelding van twee personen die snoep of je leven spel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Picture_11" descr="Afbeelding van een man in de bibliothe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Picture_12" descr="Afbeelding van twee personen die een kerstnummer z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topLeftCell="A190" zoomScaleNormal="100" zoomScaleSheetLayoutView="55" workbookViewId="0">
      <pane ySplit="10830" topLeftCell="A97" activePane="bottomLeft"/>
      <selection activeCell="E186" sqref="E186"/>
      <selection pane="bottomLeft" activeCell="E188" sqref="E188"/>
    </sheetView>
  </sheetViews>
  <sheetFormatPr defaultColWidth="8.75" defaultRowHeight="14.25" x14ac:dyDescent="0.2"/>
  <cols>
    <col min="1" max="1" width="1.625" style="1" customWidth="1"/>
    <col min="2" max="8" width="18.875" style="1" customWidth="1"/>
    <col min="9" max="9" width="1.625" style="1" customWidth="1"/>
    <col min="10" max="13" width="8.75" style="1"/>
    <col min="14" max="14" width="6.75" style="1" customWidth="1"/>
    <col min="15" max="16384" width="8.75" style="1"/>
  </cols>
  <sheetData>
    <row r="1" spans="1:9" ht="9" customHeight="1" x14ac:dyDescent="0.2">
      <c r="A1" s="1" t="s">
        <v>0</v>
      </c>
      <c r="I1" s="1" t="s">
        <v>0</v>
      </c>
    </row>
    <row r="2" spans="1:9" s="2" customFormat="1" ht="95.25" customHeight="1" x14ac:dyDescent="0.2">
      <c r="A2" s="1"/>
      <c r="B2" s="7">
        <v>2022</v>
      </c>
      <c r="C2" s="136" t="s">
        <v>1</v>
      </c>
      <c r="D2" s="136"/>
    </row>
    <row r="3" spans="1:9" ht="9" customHeight="1" x14ac:dyDescent="0.2"/>
    <row r="4" spans="1:9" s="6" customFormat="1" ht="24" customHeight="1" x14ac:dyDescent="0.25">
      <c r="B4" s="32" t="s">
        <v>2</v>
      </c>
      <c r="C4" s="33" t="str">
        <f>(TEXT(C5,"dddd"))</f>
        <v>dinsdag</v>
      </c>
      <c r="D4" s="34" t="str">
        <f>TEXT(D5,"dddd")</f>
        <v>woensdag</v>
      </c>
      <c r="E4" s="33" t="str">
        <f>TEXT(E5,"dddd")</f>
        <v>donderdag</v>
      </c>
      <c r="F4" s="34" t="str">
        <f>TEXT(F5,"dddd")</f>
        <v>vrijdag</v>
      </c>
      <c r="G4" s="33" t="str">
        <f>TEXT(G5,"dddd")</f>
        <v>zaterdag</v>
      </c>
      <c r="H4" s="35" t="str">
        <f>(TEXT(H5,"dddd"))</f>
        <v>zondag</v>
      </c>
    </row>
    <row r="5" spans="1:9" s="8" customFormat="1" ht="24" customHeight="1" x14ac:dyDescent="0.3">
      <c r="B5" s="90">
        <f t="array" ref="B5:H5">Dagen+1+DATE(Calendar1Year,Calendar1MonthOption,1)-WEEKDAY(DATE(Calendar1Year,Calendar1MonthOption,1),WeekdayOption)</f>
        <v>44774</v>
      </c>
      <c r="C5" s="89">
        <v>44775</v>
      </c>
      <c r="D5" s="90">
        <v>44776</v>
      </c>
      <c r="E5" s="89">
        <v>44777</v>
      </c>
      <c r="F5" s="90">
        <v>44778</v>
      </c>
      <c r="G5" s="89">
        <v>44779</v>
      </c>
      <c r="H5" s="90">
        <v>44780</v>
      </c>
    </row>
    <row r="6" spans="1:9" ht="51" customHeight="1" x14ac:dyDescent="0.2">
      <c r="B6" s="84"/>
      <c r="C6" s="129"/>
      <c r="D6" s="129"/>
      <c r="E6" s="83"/>
      <c r="F6" s="84"/>
      <c r="G6" s="129"/>
      <c r="H6" s="84"/>
    </row>
    <row r="7" spans="1:9" s="8" customFormat="1" ht="24" customHeight="1" x14ac:dyDescent="0.3">
      <c r="B7" s="86">
        <f t="array" ref="B7:H7">Dagen+8+DATE(Calendar1Year,Calendar1MonthOption,1)-WEEKDAY(DATE(Calendar1Year,Calendar1MonthOption,1),WeekdayOption)</f>
        <v>44781</v>
      </c>
      <c r="C7" s="85">
        <v>44782</v>
      </c>
      <c r="D7" s="86">
        <v>44783</v>
      </c>
      <c r="E7" s="85">
        <v>44784</v>
      </c>
      <c r="F7" s="86">
        <v>44785</v>
      </c>
      <c r="G7" s="85">
        <v>44786</v>
      </c>
      <c r="H7" s="86">
        <v>44787</v>
      </c>
    </row>
    <row r="8" spans="1:9" ht="51" customHeight="1" x14ac:dyDescent="0.2">
      <c r="B8" s="88"/>
      <c r="C8" s="87"/>
      <c r="D8" s="88"/>
      <c r="E8" s="87"/>
      <c r="F8" s="88"/>
      <c r="G8" s="87"/>
      <c r="H8" s="88"/>
    </row>
    <row r="9" spans="1:9" s="8" customFormat="1" ht="24" customHeight="1" x14ac:dyDescent="0.3">
      <c r="B9" s="90">
        <f t="array" ref="B9:H9">Dagen+15+DATE(Calendar1Year,Calendar1MonthOption,1)-WEEKDAY(DATE(Calendar1Year,Calendar1MonthOption,1),WeekdayOption)</f>
        <v>44788</v>
      </c>
      <c r="C9" s="89">
        <v>44789</v>
      </c>
      <c r="D9" s="90">
        <v>44790</v>
      </c>
      <c r="E9" s="89">
        <v>44791</v>
      </c>
      <c r="F9" s="90">
        <v>44792</v>
      </c>
      <c r="G9" s="89">
        <v>44793</v>
      </c>
      <c r="H9" s="90">
        <v>44794</v>
      </c>
    </row>
    <row r="10" spans="1:9" ht="51" customHeight="1" x14ac:dyDescent="0.2">
      <c r="B10" s="84"/>
      <c r="C10" s="83"/>
      <c r="D10" s="84"/>
      <c r="E10" s="83"/>
      <c r="F10" s="84"/>
      <c r="G10" s="83"/>
      <c r="H10" s="84"/>
    </row>
    <row r="11" spans="1:9" s="8" customFormat="1" ht="24" customHeight="1" x14ac:dyDescent="0.3">
      <c r="B11" s="86">
        <f t="array" ref="B11:H11">Dagen+22+DATE(Calendar1Year,Calendar1MonthOption,1)-WEEKDAY(DATE(Calendar1Year,Calendar1MonthOption,1),WeekdayOption)</f>
        <v>44795</v>
      </c>
      <c r="C11" s="85">
        <v>44796</v>
      </c>
      <c r="D11" s="86">
        <v>44797</v>
      </c>
      <c r="E11" s="85">
        <v>44798</v>
      </c>
      <c r="F11" s="86">
        <v>44799</v>
      </c>
      <c r="G11" s="85">
        <v>44800</v>
      </c>
      <c r="H11" s="86">
        <v>44801</v>
      </c>
    </row>
    <row r="12" spans="1:9" ht="51" customHeight="1" x14ac:dyDescent="0.2">
      <c r="B12" s="83"/>
      <c r="C12" s="87"/>
      <c r="D12" s="88"/>
      <c r="E12" s="87"/>
      <c r="F12" s="88"/>
      <c r="G12" s="87"/>
      <c r="H12" s="88"/>
    </row>
    <row r="13" spans="1:9" s="8" customFormat="1" ht="24" customHeight="1" x14ac:dyDescent="0.3">
      <c r="B13" s="60">
        <f t="array" ref="B13:H13">Dagen+29+DATE(Calendar1Year,Calendar1MonthOption,1)-WEEKDAY(DATE(Calendar1Year,Calendar1MonthOption,1),WeekdayOption)</f>
        <v>44802</v>
      </c>
      <c r="C13" s="61">
        <v>44803</v>
      </c>
      <c r="D13" s="60">
        <v>44804</v>
      </c>
      <c r="E13" s="61">
        <v>44805</v>
      </c>
      <c r="F13" s="60">
        <v>44806</v>
      </c>
      <c r="G13" s="89">
        <v>44807</v>
      </c>
      <c r="H13" s="90">
        <v>44808</v>
      </c>
    </row>
    <row r="14" spans="1:9" ht="51" customHeight="1" x14ac:dyDescent="0.2">
      <c r="B14" s="28" t="s">
        <v>3</v>
      </c>
      <c r="C14" s="30"/>
      <c r="D14" s="28" t="s">
        <v>4</v>
      </c>
      <c r="E14" s="30" t="s">
        <v>5</v>
      </c>
      <c r="F14" s="28"/>
      <c r="G14" s="83"/>
      <c r="H14" s="84"/>
    </row>
    <row r="15" spans="1:9" s="8" customFormat="1" ht="24" customHeight="1" x14ac:dyDescent="0.3">
      <c r="B15" s="62">
        <f t="array" ref="B15:C15">Dagen+36+DATE(Calendar1Year,Calendar1MonthOption,1)-WEEKDAY(DATE(Calendar1Year,Calendar1MonthOption,1),WeekdayOption)</f>
        <v>44809</v>
      </c>
      <c r="C15" s="63">
        <v>44810</v>
      </c>
      <c r="D15" s="140" t="s">
        <v>6</v>
      </c>
      <c r="E15" s="141"/>
      <c r="F15" s="141"/>
      <c r="G15" s="141"/>
      <c r="H15" s="142"/>
    </row>
    <row r="16" spans="1:9" ht="51" customHeight="1" x14ac:dyDescent="0.2">
      <c r="B16" s="29"/>
      <c r="C16" s="31"/>
      <c r="D16" s="143"/>
      <c r="E16" s="144"/>
      <c r="F16" s="144"/>
      <c r="G16" s="144"/>
      <c r="H16" s="145"/>
    </row>
    <row r="17" spans="1:8" s="3" customFormat="1" ht="9" customHeight="1" x14ac:dyDescent="0.2">
      <c r="B17" s="4"/>
      <c r="C17" s="4"/>
      <c r="D17" s="5"/>
      <c r="E17" s="5"/>
      <c r="F17" s="5"/>
      <c r="G17" s="5"/>
      <c r="H17" s="5"/>
    </row>
    <row r="18" spans="1:8" s="2" customFormat="1" ht="95.25" customHeight="1" x14ac:dyDescent="0.2">
      <c r="A18" s="1"/>
      <c r="B18" s="7">
        <f>YEAR(DATE(Calendar1Year,Calendar1MonthOption+1,1))</f>
        <v>2022</v>
      </c>
      <c r="C18" s="136" t="str">
        <f>TEXT(DATE(Calendar1Year,Calendar1MonthOption+1,1),"mmmm")</f>
        <v>september</v>
      </c>
      <c r="D18" s="136"/>
    </row>
    <row r="19" spans="1:8" ht="9" customHeight="1" x14ac:dyDescent="0.2"/>
    <row r="20" spans="1:8" s="6" customFormat="1" ht="24" customHeight="1" x14ac:dyDescent="0.25">
      <c r="B20" s="54" t="str">
        <f t="shared" ref="B20:H20" si="0">TEXT(B21,"dddd")</f>
        <v>maandag</v>
      </c>
      <c r="C20" s="52" t="str">
        <f t="shared" si="0"/>
        <v>dinsdag</v>
      </c>
      <c r="D20" s="53" t="str">
        <f t="shared" si="0"/>
        <v>woensdag</v>
      </c>
      <c r="E20" s="52" t="str">
        <f t="shared" si="0"/>
        <v>donderdag</v>
      </c>
      <c r="F20" s="53" t="str">
        <f t="shared" si="0"/>
        <v>vrijdag</v>
      </c>
      <c r="G20" s="52" t="str">
        <f t="shared" si="0"/>
        <v>zaterdag</v>
      </c>
      <c r="H20" s="55" t="str">
        <f t="shared" si="0"/>
        <v>zondag</v>
      </c>
    </row>
    <row r="21" spans="1:8" s="8" customFormat="1" ht="24" customHeight="1" x14ac:dyDescent="0.3">
      <c r="B21" s="64">
        <f t="array" ref="B21:H21">Dagen+1+DATE(Calendar2Year,Calendar2MonthOption,1)-WEEKDAY(DATE(Calendar2Year,Calendar2MonthOption,1),WeekdayOption)</f>
        <v>44802</v>
      </c>
      <c r="C21" s="65">
        <v>44803</v>
      </c>
      <c r="D21" s="64">
        <v>44804</v>
      </c>
      <c r="E21" s="65">
        <v>44805</v>
      </c>
      <c r="F21" s="64">
        <v>44806</v>
      </c>
      <c r="G21" s="91">
        <v>44807</v>
      </c>
      <c r="H21" s="92">
        <v>44808</v>
      </c>
    </row>
    <row r="22" spans="1:8" ht="51" customHeight="1" x14ac:dyDescent="0.2">
      <c r="B22" s="12"/>
      <c r="C22" s="9"/>
      <c r="D22" s="12"/>
      <c r="E22" s="9" t="s">
        <v>5</v>
      </c>
      <c r="F22" s="12"/>
      <c r="G22" s="93"/>
      <c r="H22" s="94"/>
    </row>
    <row r="23" spans="1:8" s="8" customFormat="1" ht="24" customHeight="1" x14ac:dyDescent="0.3">
      <c r="B23" s="66">
        <f t="array" ref="B23:H23">Dagen+8+DATE(Calendar2Year,Calendar2MonthOption,1)-WEEKDAY(DATE(Calendar2Year,Calendar2MonthOption,1),WeekdayOption)</f>
        <v>44809</v>
      </c>
      <c r="C23" s="67">
        <v>44810</v>
      </c>
      <c r="D23" s="66">
        <v>44811</v>
      </c>
      <c r="E23" s="67">
        <v>44812</v>
      </c>
      <c r="F23" s="66">
        <v>44813</v>
      </c>
      <c r="G23" s="95">
        <v>44814</v>
      </c>
      <c r="H23" s="96">
        <v>44815</v>
      </c>
    </row>
    <row r="24" spans="1:8" ht="51" customHeight="1" x14ac:dyDescent="0.2">
      <c r="B24" s="13"/>
      <c r="C24" s="27" t="s">
        <v>7</v>
      </c>
      <c r="D24" s="13"/>
      <c r="E24" s="27" t="s">
        <v>5</v>
      </c>
      <c r="F24" s="13"/>
      <c r="G24" s="97"/>
      <c r="H24" s="98"/>
    </row>
    <row r="25" spans="1:8" s="8" customFormat="1" ht="24" customHeight="1" x14ac:dyDescent="0.3">
      <c r="B25" s="64">
        <f t="array" ref="B25:H25">Dagen+15+DATE(Calendar2Year,Calendar2MonthOption,1)-WEEKDAY(DATE(Calendar2Year,Calendar2MonthOption,1),WeekdayOption)</f>
        <v>44816</v>
      </c>
      <c r="C25" s="65">
        <v>44817</v>
      </c>
      <c r="D25" s="64">
        <v>44818</v>
      </c>
      <c r="E25" s="65">
        <v>44819</v>
      </c>
      <c r="F25" s="64">
        <v>44820</v>
      </c>
      <c r="G25" s="91">
        <v>44821</v>
      </c>
      <c r="H25" s="92">
        <v>44822</v>
      </c>
    </row>
    <row r="26" spans="1:8" ht="51" customHeight="1" x14ac:dyDescent="0.2">
      <c r="B26" s="12"/>
      <c r="C26" s="9" t="s">
        <v>8</v>
      </c>
      <c r="D26" s="12"/>
      <c r="E26" s="9" t="s">
        <v>5</v>
      </c>
      <c r="F26" s="12"/>
      <c r="G26" s="93"/>
      <c r="H26" s="94"/>
    </row>
    <row r="27" spans="1:8" s="8" customFormat="1" ht="24" customHeight="1" x14ac:dyDescent="0.3">
      <c r="B27" s="66">
        <f t="array" ref="B27:H27">Dagen+22+DATE(Calendar2Year,Calendar2MonthOption,1)-WEEKDAY(DATE(Calendar2Year,Calendar2MonthOption,1),WeekdayOption)</f>
        <v>44823</v>
      </c>
      <c r="C27" s="67">
        <v>44824</v>
      </c>
      <c r="D27" s="66">
        <v>44825</v>
      </c>
      <c r="E27" s="67">
        <v>44826</v>
      </c>
      <c r="F27" s="66">
        <v>44827</v>
      </c>
      <c r="G27" s="95">
        <v>44828</v>
      </c>
      <c r="H27" s="96">
        <v>44829</v>
      </c>
    </row>
    <row r="28" spans="1:8" ht="51" customHeight="1" x14ac:dyDescent="0.2">
      <c r="B28" s="13" t="s">
        <v>9</v>
      </c>
      <c r="C28" s="27"/>
      <c r="D28" s="130" t="s">
        <v>10</v>
      </c>
      <c r="E28" s="131" t="s">
        <v>11</v>
      </c>
      <c r="F28" s="130" t="s">
        <v>10</v>
      </c>
      <c r="G28" s="97"/>
      <c r="H28" s="98"/>
    </row>
    <row r="29" spans="1:8" s="8" customFormat="1" ht="24" customHeight="1" x14ac:dyDescent="0.3">
      <c r="B29" s="64">
        <f t="array" ref="B29:H29">Dagen+29+DATE(Calendar2Year,Calendar2MonthOption,1)-WEEKDAY(DATE(Calendar2Year,Calendar2MonthOption,1),WeekdayOption)</f>
        <v>44830</v>
      </c>
      <c r="C29" s="65">
        <v>44831</v>
      </c>
      <c r="D29" s="64">
        <v>44832</v>
      </c>
      <c r="E29" s="65">
        <v>44833</v>
      </c>
      <c r="F29" s="64">
        <v>44834</v>
      </c>
      <c r="G29" s="91">
        <v>44835</v>
      </c>
      <c r="H29" s="92">
        <v>44836</v>
      </c>
    </row>
    <row r="30" spans="1:8" ht="59.25" customHeight="1" x14ac:dyDescent="0.2">
      <c r="B30" s="12" t="s">
        <v>12</v>
      </c>
      <c r="C30" s="132"/>
      <c r="D30" s="12" t="s">
        <v>13</v>
      </c>
      <c r="E30" s="9" t="s">
        <v>11</v>
      </c>
      <c r="F30" s="12"/>
      <c r="G30" s="93"/>
      <c r="H30" s="94"/>
    </row>
    <row r="31" spans="1:8" s="8" customFormat="1" ht="24" customHeight="1" x14ac:dyDescent="0.3">
      <c r="B31" s="66">
        <f t="array" ref="B31:C31">Dagen+36+DATE(Calendar2Year,Calendar2MonthOption,1)-WEEKDAY(DATE(Calendar2Year,Calendar2MonthOption,1),WeekdayOption)</f>
        <v>44837</v>
      </c>
      <c r="C31" s="67">
        <v>44838</v>
      </c>
      <c r="D31" s="161" t="s">
        <v>6</v>
      </c>
      <c r="E31" s="162"/>
      <c r="F31" s="162"/>
      <c r="G31" s="162"/>
      <c r="H31" s="163"/>
    </row>
    <row r="32" spans="1:8" ht="34.5" customHeight="1" x14ac:dyDescent="0.2">
      <c r="B32" s="13"/>
      <c r="C32" s="27"/>
      <c r="D32" s="164"/>
      <c r="E32" s="165"/>
      <c r="F32" s="165"/>
      <c r="G32" s="165"/>
      <c r="H32" s="166"/>
    </row>
    <row r="33" spans="1:8" s="3" customFormat="1" ht="9" customHeight="1" x14ac:dyDescent="0.2">
      <c r="B33" s="4"/>
      <c r="C33" s="4"/>
      <c r="D33" s="5"/>
      <c r="E33" s="5"/>
      <c r="F33" s="5"/>
      <c r="G33" s="5"/>
      <c r="H33" s="5"/>
    </row>
    <row r="34" spans="1:8" s="2" customFormat="1" ht="95.25" customHeight="1" x14ac:dyDescent="0.2">
      <c r="A34" s="1"/>
      <c r="B34" s="7">
        <f>YEAR(DATE(Calendar2Year,Calendar2MonthOption+1,1))</f>
        <v>2022</v>
      </c>
      <c r="C34" s="136" t="str">
        <f>TEXT(DATE(Calendar2Year,Calendar2MonthOption+1,1),"mmmm")</f>
        <v>oktober</v>
      </c>
      <c r="D34" s="136"/>
    </row>
    <row r="35" spans="1:8" ht="9" customHeight="1" x14ac:dyDescent="0.2"/>
    <row r="36" spans="1:8" s="6" customFormat="1" ht="24" customHeight="1" x14ac:dyDescent="0.25">
      <c r="B36" s="58" t="str">
        <f t="shared" ref="B36:H36" si="1">TEXT(B37,"dddd")</f>
        <v>maandag</v>
      </c>
      <c r="C36" s="56" t="str">
        <f t="shared" si="1"/>
        <v>dinsdag</v>
      </c>
      <c r="D36" s="57" t="str">
        <f t="shared" si="1"/>
        <v>woensdag</v>
      </c>
      <c r="E36" s="56" t="str">
        <f t="shared" si="1"/>
        <v>donderdag</v>
      </c>
      <c r="F36" s="57" t="str">
        <f t="shared" si="1"/>
        <v>vrijdag</v>
      </c>
      <c r="G36" s="56" t="str">
        <f t="shared" si="1"/>
        <v>zaterdag</v>
      </c>
      <c r="H36" s="59" t="str">
        <f t="shared" si="1"/>
        <v>zondag</v>
      </c>
    </row>
    <row r="37" spans="1:8" s="8" customFormat="1" ht="24" customHeight="1" x14ac:dyDescent="0.3">
      <c r="B37" s="68">
        <f t="array" ref="B37:H37">Dagen+1+DATE(Calendar3Year,Calendar3MonthOption,1)-WEEKDAY(DATE(Calendar3Year,Calendar3MonthOption,1),WeekdayOption)</f>
        <v>44830</v>
      </c>
      <c r="C37" s="65">
        <v>44831</v>
      </c>
      <c r="D37" s="68">
        <v>44832</v>
      </c>
      <c r="E37" s="65">
        <v>44833</v>
      </c>
      <c r="F37" s="68">
        <v>44834</v>
      </c>
      <c r="G37" s="91">
        <v>44835</v>
      </c>
      <c r="H37" s="99">
        <v>44836</v>
      </c>
    </row>
    <row r="38" spans="1:8" ht="40.5" customHeight="1" x14ac:dyDescent="0.2">
      <c r="B38" s="14"/>
      <c r="C38" s="9"/>
      <c r="D38" s="14"/>
      <c r="E38" s="9" t="s">
        <v>11</v>
      </c>
      <c r="F38" s="14"/>
      <c r="G38" s="93"/>
      <c r="H38" s="100"/>
    </row>
    <row r="39" spans="1:8" s="8" customFormat="1" ht="24" customHeight="1" x14ac:dyDescent="0.3">
      <c r="B39" s="69">
        <f t="array" ref="B39:H39">Dagen+8+DATE(Calendar3Year,Calendar3MonthOption,1)-WEEKDAY(DATE(Calendar3Year,Calendar3MonthOption,1),WeekdayOption)</f>
        <v>44837</v>
      </c>
      <c r="C39" s="70">
        <v>44838</v>
      </c>
      <c r="D39" s="102">
        <v>44839</v>
      </c>
      <c r="E39" s="70">
        <v>44840</v>
      </c>
      <c r="F39" s="69">
        <v>44841</v>
      </c>
      <c r="G39" s="101">
        <v>44842</v>
      </c>
      <c r="H39" s="102">
        <v>44843</v>
      </c>
    </row>
    <row r="40" spans="1:8" ht="60" customHeight="1" x14ac:dyDescent="0.2">
      <c r="B40" s="15" t="s">
        <v>14</v>
      </c>
      <c r="C40" s="16" t="s">
        <v>15</v>
      </c>
      <c r="D40" s="104" t="s">
        <v>16</v>
      </c>
      <c r="E40" s="16" t="s">
        <v>17</v>
      </c>
      <c r="F40" s="15"/>
      <c r="G40" s="103"/>
      <c r="H40" s="104"/>
    </row>
    <row r="41" spans="1:8" s="8" customFormat="1" ht="24" customHeight="1" x14ac:dyDescent="0.3">
      <c r="B41" s="68">
        <f t="array" ref="B41:H41">Dagen+15+DATE(Calendar3Year,Calendar3MonthOption,1)-WEEKDAY(DATE(Calendar3Year,Calendar3MonthOption,1),WeekdayOption)</f>
        <v>44844</v>
      </c>
      <c r="C41" s="65">
        <v>44845</v>
      </c>
      <c r="D41" s="68">
        <v>44846</v>
      </c>
      <c r="E41" s="65">
        <v>44847</v>
      </c>
      <c r="F41" s="68">
        <v>44848</v>
      </c>
      <c r="G41" s="91">
        <v>44849</v>
      </c>
      <c r="H41" s="99">
        <v>44850</v>
      </c>
    </row>
    <row r="42" spans="1:8" ht="51" customHeight="1" x14ac:dyDescent="0.2">
      <c r="B42" s="14"/>
      <c r="C42" s="9"/>
      <c r="D42" s="14" t="s">
        <v>18</v>
      </c>
      <c r="E42" s="9" t="s">
        <v>11</v>
      </c>
      <c r="F42" s="14" t="s">
        <v>19</v>
      </c>
      <c r="G42" s="93"/>
      <c r="H42" s="100"/>
    </row>
    <row r="43" spans="1:8" s="8" customFormat="1" ht="24" customHeight="1" x14ac:dyDescent="0.3">
      <c r="B43" s="102">
        <f t="array" ref="B43:H43">Dagen+22+DATE(Calendar3Year,Calendar3MonthOption,1)-WEEKDAY(DATE(Calendar3Year,Calendar3MonthOption,1),WeekdayOption)</f>
        <v>44851</v>
      </c>
      <c r="C43" s="101">
        <v>44852</v>
      </c>
      <c r="D43" s="102">
        <v>44853</v>
      </c>
      <c r="E43" s="101">
        <v>44854</v>
      </c>
      <c r="F43" s="102">
        <v>44855</v>
      </c>
      <c r="G43" s="101">
        <v>44856</v>
      </c>
      <c r="H43" s="102">
        <v>44857</v>
      </c>
    </row>
    <row r="44" spans="1:8" ht="51" customHeight="1" x14ac:dyDescent="0.2">
      <c r="B44" s="104" t="s">
        <v>20</v>
      </c>
      <c r="C44" s="103" t="s">
        <v>20</v>
      </c>
      <c r="D44" s="104" t="s">
        <v>20</v>
      </c>
      <c r="E44" s="103" t="s">
        <v>20</v>
      </c>
      <c r="F44" s="104" t="s">
        <v>20</v>
      </c>
      <c r="G44" s="103"/>
      <c r="H44" s="104"/>
    </row>
    <row r="45" spans="1:8" s="8" customFormat="1" ht="24" customHeight="1" x14ac:dyDescent="0.3">
      <c r="B45" s="68">
        <f t="array" ref="B45:H45">Dagen+29+DATE(Calendar3Year,Calendar3MonthOption,1)-WEEKDAY(DATE(Calendar3Year,Calendar3MonthOption,1),WeekdayOption)</f>
        <v>44858</v>
      </c>
      <c r="C45" s="65">
        <v>44859</v>
      </c>
      <c r="D45" s="68">
        <v>44860</v>
      </c>
      <c r="E45" s="65">
        <v>44861</v>
      </c>
      <c r="F45" s="68">
        <v>44862</v>
      </c>
      <c r="G45" s="91">
        <v>44863</v>
      </c>
      <c r="H45" s="99">
        <v>44864</v>
      </c>
    </row>
    <row r="46" spans="1:8" ht="51" customHeight="1" x14ac:dyDescent="0.2">
      <c r="B46" s="14"/>
      <c r="C46" s="9"/>
      <c r="D46" s="14" t="s">
        <v>4</v>
      </c>
      <c r="E46" s="9" t="s">
        <v>21</v>
      </c>
      <c r="F46" s="14"/>
      <c r="G46" s="93"/>
      <c r="H46" s="100"/>
    </row>
    <row r="47" spans="1:8" s="8" customFormat="1" ht="24" customHeight="1" x14ac:dyDescent="0.3">
      <c r="B47" s="69">
        <f t="array" ref="B47:C47">Dagen+36+DATE(Calendar3Year,Calendar3MonthOption,1)-WEEKDAY(DATE(Calendar3Year,Calendar3MonthOption,1),WeekdayOption)</f>
        <v>44865</v>
      </c>
      <c r="C47" s="70">
        <v>44866</v>
      </c>
      <c r="D47" s="137" t="s">
        <v>6</v>
      </c>
      <c r="E47" s="138"/>
      <c r="F47" s="138"/>
      <c r="G47" s="138"/>
      <c r="H47" s="139"/>
    </row>
    <row r="48" spans="1:8" ht="33.75" customHeight="1" x14ac:dyDescent="0.2">
      <c r="B48" s="15"/>
      <c r="C48" s="16"/>
      <c r="D48" s="146"/>
      <c r="E48" s="147"/>
      <c r="F48" s="147"/>
      <c r="G48" s="147"/>
      <c r="H48" s="148"/>
    </row>
    <row r="49" spans="1:8" s="3" customFormat="1" ht="9" customHeight="1" x14ac:dyDescent="0.2">
      <c r="B49" s="4"/>
      <c r="C49" s="4"/>
      <c r="D49" s="5"/>
      <c r="E49" s="5"/>
      <c r="F49" s="5"/>
      <c r="G49" s="5"/>
      <c r="H49" s="5"/>
    </row>
    <row r="50" spans="1:8" s="2" customFormat="1" ht="95.25" customHeight="1" x14ac:dyDescent="0.2">
      <c r="A50" s="1"/>
      <c r="B50" s="7">
        <f>YEAR(DATE(Calendar3Year,Calendar3MonthOption+1,1))</f>
        <v>2022</v>
      </c>
      <c r="C50" s="136" t="str">
        <f>TEXT(DATE(Calendar3Year,Calendar3MonthOption+1,1),"mmmm")</f>
        <v>november</v>
      </c>
      <c r="D50" s="136"/>
    </row>
    <row r="51" spans="1:8" ht="9" customHeight="1" x14ac:dyDescent="0.2"/>
    <row r="52" spans="1:8" s="6" customFormat="1" ht="24" customHeight="1" x14ac:dyDescent="0.25">
      <c r="B52" s="44" t="str">
        <f t="shared" ref="B52:H52" si="2">TEXT(B53,"dddd")</f>
        <v>maandag</v>
      </c>
      <c r="C52" s="45" t="str">
        <f t="shared" si="2"/>
        <v>dinsdag</v>
      </c>
      <c r="D52" s="46" t="str">
        <f t="shared" si="2"/>
        <v>woensdag</v>
      </c>
      <c r="E52" s="45" t="str">
        <f t="shared" si="2"/>
        <v>donderdag</v>
      </c>
      <c r="F52" s="46" t="str">
        <f t="shared" si="2"/>
        <v>vrijdag</v>
      </c>
      <c r="G52" s="45" t="str">
        <f t="shared" si="2"/>
        <v>zaterdag</v>
      </c>
      <c r="H52" s="47" t="str">
        <f t="shared" si="2"/>
        <v>zondag</v>
      </c>
    </row>
    <row r="53" spans="1:8" s="8" customFormat="1" ht="24" customHeight="1" x14ac:dyDescent="0.3">
      <c r="B53" s="71">
        <f t="array" ref="B53:H53">Dagen+1+DATE(Calendar4Year,Calendar4MonthOption,1)-WEEKDAY(DATE(Calendar4Year,Calendar4MonthOption,1),WeekdayOption)</f>
        <v>44865</v>
      </c>
      <c r="C53" s="65">
        <v>44866</v>
      </c>
      <c r="D53" s="71">
        <v>44867</v>
      </c>
      <c r="E53" s="65">
        <v>44868</v>
      </c>
      <c r="F53" s="71">
        <v>44869</v>
      </c>
      <c r="G53" s="91">
        <v>44870</v>
      </c>
      <c r="H53" s="105">
        <v>44871</v>
      </c>
    </row>
    <row r="54" spans="1:8" ht="48.75" customHeight="1" x14ac:dyDescent="0.2">
      <c r="B54" s="17"/>
      <c r="C54" s="9"/>
      <c r="D54" s="17"/>
      <c r="E54" s="9" t="s">
        <v>5</v>
      </c>
      <c r="F54" s="17"/>
      <c r="G54" s="93"/>
      <c r="H54" s="106"/>
    </row>
    <row r="55" spans="1:8" s="8" customFormat="1" ht="24" customHeight="1" x14ac:dyDescent="0.3">
      <c r="B55" s="72">
        <f t="array" ref="B55:H55">Dagen+8+DATE(Calendar4Year,Calendar4MonthOption,1)-WEEKDAY(DATE(Calendar4Year,Calendar4MonthOption,1),WeekdayOption)</f>
        <v>44872</v>
      </c>
      <c r="C55" s="73">
        <v>44873</v>
      </c>
      <c r="D55" s="72">
        <v>44874</v>
      </c>
      <c r="E55" s="73">
        <v>44875</v>
      </c>
      <c r="F55" s="72">
        <v>44876</v>
      </c>
      <c r="G55" s="107">
        <v>44877</v>
      </c>
      <c r="H55" s="108">
        <v>44878</v>
      </c>
    </row>
    <row r="56" spans="1:8" ht="45.75" customHeight="1" x14ac:dyDescent="0.2">
      <c r="B56" s="11" t="s">
        <v>14</v>
      </c>
      <c r="C56" s="18"/>
      <c r="D56" s="11"/>
      <c r="E56" s="18" t="s">
        <v>5</v>
      </c>
      <c r="F56" s="11" t="s">
        <v>22</v>
      </c>
      <c r="G56" s="109"/>
      <c r="H56" s="110"/>
    </row>
    <row r="57" spans="1:8" s="8" customFormat="1" ht="24" customHeight="1" x14ac:dyDescent="0.3">
      <c r="B57" s="71">
        <f t="array" ref="B57:H57">Dagen+15+DATE(Calendar4Year,Calendar4MonthOption,1)-WEEKDAY(DATE(Calendar4Year,Calendar4MonthOption,1),WeekdayOption)</f>
        <v>44879</v>
      </c>
      <c r="C57" s="65">
        <v>44880</v>
      </c>
      <c r="D57" s="71">
        <v>44881</v>
      </c>
      <c r="E57" s="65">
        <v>44882</v>
      </c>
      <c r="F57" s="71">
        <v>44883</v>
      </c>
      <c r="G57" s="91">
        <v>44884</v>
      </c>
      <c r="H57" s="105">
        <v>44885</v>
      </c>
    </row>
    <row r="58" spans="1:8" ht="58.5" customHeight="1" x14ac:dyDescent="0.2">
      <c r="B58" s="17" t="s">
        <v>23</v>
      </c>
      <c r="C58" s="9" t="s">
        <v>24</v>
      </c>
      <c r="D58" s="17"/>
      <c r="E58" s="9" t="s">
        <v>5</v>
      </c>
      <c r="F58" s="17"/>
      <c r="G58" s="93"/>
      <c r="H58" s="106"/>
    </row>
    <row r="59" spans="1:8" s="8" customFormat="1" ht="24" customHeight="1" x14ac:dyDescent="0.3">
      <c r="B59" s="72">
        <f t="array" ref="B59:H59">Dagen+22+DATE(Calendar4Year,Calendar4MonthOption,1)-WEEKDAY(DATE(Calendar4Year,Calendar4MonthOption,1),WeekdayOption)</f>
        <v>44886</v>
      </c>
      <c r="C59" s="73">
        <v>44887</v>
      </c>
      <c r="D59" s="72">
        <v>44888</v>
      </c>
      <c r="E59" s="73">
        <v>44889</v>
      </c>
      <c r="F59" s="72">
        <v>44890</v>
      </c>
      <c r="G59" s="107">
        <v>44891</v>
      </c>
      <c r="H59" s="108">
        <v>44892</v>
      </c>
    </row>
    <row r="60" spans="1:8" ht="50.25" customHeight="1" x14ac:dyDescent="0.2">
      <c r="B60" s="11"/>
      <c r="C60" s="18" t="s">
        <v>25</v>
      </c>
      <c r="D60" s="11"/>
      <c r="E60" s="18" t="s">
        <v>21</v>
      </c>
      <c r="F60" s="11"/>
      <c r="G60" s="109"/>
      <c r="H60" s="110"/>
    </row>
    <row r="61" spans="1:8" s="8" customFormat="1" ht="24" customHeight="1" x14ac:dyDescent="0.3">
      <c r="B61" s="71">
        <f t="array" ref="B61:H61">Dagen+29+DATE(Calendar4Year,Calendar4MonthOption,1)-WEEKDAY(DATE(Calendar4Year,Calendar4MonthOption,1),WeekdayOption)</f>
        <v>44893</v>
      </c>
      <c r="C61" s="65">
        <v>44894</v>
      </c>
      <c r="D61" s="71">
        <v>44895</v>
      </c>
      <c r="E61" s="65">
        <v>44896</v>
      </c>
      <c r="F61" s="71">
        <v>44897</v>
      </c>
      <c r="G61" s="91">
        <v>44898</v>
      </c>
      <c r="H61" s="105">
        <v>44899</v>
      </c>
    </row>
    <row r="62" spans="1:8" ht="60.75" customHeight="1" x14ac:dyDescent="0.2">
      <c r="B62" s="17" t="s">
        <v>26</v>
      </c>
      <c r="C62" s="9"/>
      <c r="D62" s="17"/>
      <c r="E62" s="9" t="s">
        <v>5</v>
      </c>
      <c r="F62" s="17"/>
      <c r="G62" s="93"/>
      <c r="H62" s="106"/>
    </row>
    <row r="63" spans="1:8" s="8" customFormat="1" ht="24" customHeight="1" x14ac:dyDescent="0.3">
      <c r="B63" s="72">
        <f t="array" ref="B63:C63">Dagen+36+DATE(Calendar4Year,Calendar4MonthOption,1)-WEEKDAY(DATE(Calendar4Year,Calendar4MonthOption,1),WeekdayOption)</f>
        <v>44900</v>
      </c>
      <c r="C63" s="73">
        <v>44901</v>
      </c>
      <c r="D63" s="155" t="s">
        <v>6</v>
      </c>
      <c r="E63" s="156"/>
      <c r="F63" s="156"/>
      <c r="G63" s="156"/>
      <c r="H63" s="157"/>
    </row>
    <row r="64" spans="1:8" ht="30.75" customHeight="1" x14ac:dyDescent="0.2">
      <c r="B64" s="11"/>
      <c r="C64" s="18"/>
      <c r="D64" s="149"/>
      <c r="E64" s="150"/>
      <c r="F64" s="150"/>
      <c r="G64" s="150"/>
      <c r="H64" s="151"/>
    </row>
    <row r="65" spans="1:8" s="3" customFormat="1" ht="9" customHeight="1" x14ac:dyDescent="0.2">
      <c r="B65" s="4"/>
      <c r="C65" s="4"/>
      <c r="D65" s="5"/>
      <c r="E65" s="5"/>
      <c r="F65" s="5"/>
      <c r="G65" s="5"/>
      <c r="H65" s="5"/>
    </row>
    <row r="66" spans="1:8" s="2" customFormat="1" ht="95.25" customHeight="1" x14ac:dyDescent="0.2">
      <c r="A66" s="1"/>
      <c r="B66" s="7">
        <f>YEAR(DATE(Calendar4Year,Calendar4MonthOption+1,1))</f>
        <v>2022</v>
      </c>
      <c r="C66" s="136" t="str">
        <f>TEXT(DATE(Calendar4Year,Calendar4MonthOption+1,1),"mmmm")</f>
        <v>december</v>
      </c>
      <c r="D66" s="136"/>
    </row>
    <row r="67" spans="1:8" ht="9" customHeight="1" x14ac:dyDescent="0.2"/>
    <row r="68" spans="1:8" s="6" customFormat="1" ht="24" customHeight="1" x14ac:dyDescent="0.25">
      <c r="B68" s="38" t="str">
        <f t="shared" ref="B68:G68" si="3">TEXT(B69,"dddd")</f>
        <v>maandag</v>
      </c>
      <c r="C68" s="36" t="str">
        <f t="shared" si="3"/>
        <v>dinsdag</v>
      </c>
      <c r="D68" s="37" t="str">
        <f t="shared" si="3"/>
        <v>woensdag</v>
      </c>
      <c r="E68" s="36" t="str">
        <f t="shared" si="3"/>
        <v>donderdag</v>
      </c>
      <c r="F68" s="37" t="str">
        <f t="shared" si="3"/>
        <v>vrijdag</v>
      </c>
      <c r="G68" s="36" t="str">
        <f t="shared" si="3"/>
        <v>zaterdag</v>
      </c>
      <c r="H68" s="39" t="str">
        <f>TEXT(H69,"dddd")</f>
        <v>zondag</v>
      </c>
    </row>
    <row r="69" spans="1:8" s="8" customFormat="1" ht="24" customHeight="1" x14ac:dyDescent="0.3">
      <c r="B69" s="74">
        <f t="array" ref="B69:H69">Dagen+1+DATE(Calendar5Year,Calendar5MonthOption,1)-WEEKDAY(DATE(Calendar5Year,Calendar5MonthOption,1),WeekdayOption)</f>
        <v>44893</v>
      </c>
      <c r="C69" s="65">
        <v>44894</v>
      </c>
      <c r="D69" s="74">
        <v>44895</v>
      </c>
      <c r="E69" s="65">
        <v>44896</v>
      </c>
      <c r="F69" s="74">
        <v>44897</v>
      </c>
      <c r="G69" s="91">
        <v>44898</v>
      </c>
      <c r="H69" s="111">
        <v>44899</v>
      </c>
    </row>
    <row r="70" spans="1:8" ht="30.75" customHeight="1" x14ac:dyDescent="0.2">
      <c r="B70" s="19"/>
      <c r="C70" s="9"/>
      <c r="D70" s="19"/>
      <c r="E70" s="9" t="s">
        <v>5</v>
      </c>
      <c r="F70" s="19"/>
      <c r="G70" s="93"/>
      <c r="H70" s="112"/>
    </row>
    <row r="71" spans="1:8" s="8" customFormat="1" ht="24" customHeight="1" x14ac:dyDescent="0.3">
      <c r="B71" s="75">
        <f t="array" ref="B71:H71">Dagen+8+DATE(Calendar5Year,Calendar5MonthOption,1)-WEEKDAY(DATE(Calendar5Year,Calendar5MonthOption,1),WeekdayOption)</f>
        <v>44900</v>
      </c>
      <c r="C71" s="76">
        <v>44901</v>
      </c>
      <c r="D71" s="75">
        <v>44902</v>
      </c>
      <c r="E71" s="76">
        <v>44903</v>
      </c>
      <c r="F71" s="75">
        <v>44904</v>
      </c>
      <c r="G71" s="113">
        <v>44905</v>
      </c>
      <c r="H71" s="114">
        <v>44906</v>
      </c>
    </row>
    <row r="72" spans="1:8" ht="59.25" customHeight="1" x14ac:dyDescent="0.2">
      <c r="B72" s="116" t="s">
        <v>27</v>
      </c>
      <c r="C72" s="20"/>
      <c r="D72" s="10" t="s">
        <v>28</v>
      </c>
      <c r="E72" s="20" t="s">
        <v>5</v>
      </c>
      <c r="F72" s="10"/>
      <c r="G72" s="115"/>
      <c r="H72" s="116"/>
    </row>
    <row r="73" spans="1:8" s="8" customFormat="1" ht="24" customHeight="1" x14ac:dyDescent="0.3">
      <c r="B73" s="74">
        <f t="array" ref="B73:H73">Dagen+15+DATE(Calendar5Year,Calendar5MonthOption,1)-WEEKDAY(DATE(Calendar5Year,Calendar5MonthOption,1),WeekdayOption)</f>
        <v>44907</v>
      </c>
      <c r="C73" s="65">
        <v>44908</v>
      </c>
      <c r="D73" s="74">
        <v>44909</v>
      </c>
      <c r="E73" s="65">
        <v>44910</v>
      </c>
      <c r="F73" s="74">
        <v>44911</v>
      </c>
      <c r="G73" s="91">
        <v>44912</v>
      </c>
      <c r="H73" s="111">
        <v>44913</v>
      </c>
    </row>
    <row r="74" spans="1:8" ht="51" customHeight="1" x14ac:dyDescent="0.2">
      <c r="B74" s="19" t="s">
        <v>29</v>
      </c>
      <c r="C74" s="9"/>
      <c r="D74" s="19"/>
      <c r="E74" s="9" t="s">
        <v>21</v>
      </c>
      <c r="F74" s="19"/>
      <c r="G74" s="93"/>
      <c r="H74" s="112"/>
    </row>
    <row r="75" spans="1:8" s="8" customFormat="1" ht="24" customHeight="1" x14ac:dyDescent="0.3">
      <c r="B75" s="75">
        <f t="array" ref="B75:H75">Dagen+22+DATE(Calendar5Year,Calendar5MonthOption,1)-WEEKDAY(DATE(Calendar5Year,Calendar5MonthOption,1),WeekdayOption)</f>
        <v>44914</v>
      </c>
      <c r="C75" s="76">
        <v>44915</v>
      </c>
      <c r="D75" s="75">
        <v>44916</v>
      </c>
      <c r="E75" s="76">
        <v>44917</v>
      </c>
      <c r="F75" s="75">
        <v>44918</v>
      </c>
      <c r="G75" s="113">
        <v>44919</v>
      </c>
      <c r="H75" s="114">
        <v>44920</v>
      </c>
    </row>
    <row r="76" spans="1:8" ht="51" customHeight="1" x14ac:dyDescent="0.2">
      <c r="B76" s="10" t="s">
        <v>29</v>
      </c>
      <c r="C76" s="20"/>
      <c r="D76" s="10"/>
      <c r="E76" s="20" t="s">
        <v>30</v>
      </c>
      <c r="F76" s="10"/>
      <c r="G76" s="115"/>
      <c r="H76" s="116"/>
    </row>
    <row r="77" spans="1:8" s="8" customFormat="1" ht="24" customHeight="1" x14ac:dyDescent="0.3">
      <c r="B77" s="111">
        <f t="array" ref="B77:H77">Dagen+29+DATE(Calendar5Year,Calendar5MonthOption,1)-WEEKDAY(DATE(Calendar5Year,Calendar5MonthOption,1),WeekdayOption)</f>
        <v>44921</v>
      </c>
      <c r="C77" s="91">
        <v>44922</v>
      </c>
      <c r="D77" s="111">
        <v>44923</v>
      </c>
      <c r="E77" s="91">
        <v>44924</v>
      </c>
      <c r="F77" s="111">
        <v>44925</v>
      </c>
      <c r="G77" s="91">
        <v>44926</v>
      </c>
      <c r="H77" s="111">
        <v>44927</v>
      </c>
    </row>
    <row r="78" spans="1:8" ht="51" customHeight="1" x14ac:dyDescent="0.2">
      <c r="B78" s="112" t="s">
        <v>31</v>
      </c>
      <c r="C78" s="112" t="s">
        <v>31</v>
      </c>
      <c r="D78" s="112" t="s">
        <v>31</v>
      </c>
      <c r="E78" s="112" t="s">
        <v>31</v>
      </c>
      <c r="F78" s="112" t="s">
        <v>31</v>
      </c>
      <c r="G78" s="93"/>
      <c r="H78" s="112"/>
    </row>
    <row r="79" spans="1:8" s="8" customFormat="1" ht="24" customHeight="1" x14ac:dyDescent="0.3">
      <c r="B79" s="114">
        <f t="array" ref="B79:C79">Dagen+36+DATE(Calendar5Year,Calendar5MonthOption,1)-WEEKDAY(DATE(Calendar5Year,Calendar5MonthOption,1),WeekdayOption)</f>
        <v>44928</v>
      </c>
      <c r="C79" s="113">
        <v>44929</v>
      </c>
      <c r="D79" s="158" t="s">
        <v>6</v>
      </c>
      <c r="E79" s="159"/>
      <c r="F79" s="159"/>
      <c r="G79" s="159"/>
      <c r="H79" s="160"/>
    </row>
    <row r="80" spans="1:8" ht="51" customHeight="1" x14ac:dyDescent="0.2">
      <c r="B80" s="116"/>
      <c r="C80" s="115"/>
      <c r="D80" s="152"/>
      <c r="E80" s="153"/>
      <c r="F80" s="153"/>
      <c r="G80" s="153"/>
      <c r="H80" s="154"/>
    </row>
    <row r="81" spans="1:8" s="3" customFormat="1" ht="9" customHeight="1" x14ac:dyDescent="0.2">
      <c r="B81" s="4"/>
      <c r="C81" s="4"/>
      <c r="D81" s="5"/>
      <c r="E81" s="5"/>
      <c r="F81" s="5"/>
      <c r="G81" s="5"/>
      <c r="H81" s="5"/>
    </row>
    <row r="82" spans="1:8" s="2" customFormat="1" ht="95.25" customHeight="1" x14ac:dyDescent="0.2">
      <c r="A82" s="1"/>
      <c r="B82" s="7">
        <f>YEAR(DATE(Calendar5Year,Calendar5MonthOption+1,1))</f>
        <v>2023</v>
      </c>
      <c r="C82" s="136" t="str">
        <f>TEXT(DATE(Calendar5Year,Calendar5MonthOption+1,1),"mmmm")</f>
        <v>januari</v>
      </c>
      <c r="D82" s="136"/>
    </row>
    <row r="83" spans="1:8" ht="9" customHeight="1" x14ac:dyDescent="0.2"/>
    <row r="84" spans="1:8" s="6" customFormat="1" ht="24" customHeight="1" x14ac:dyDescent="0.25">
      <c r="B84" s="42" t="str">
        <f t="shared" ref="B84:H84" si="4">TEXT(B85,"dddd")</f>
        <v>maandag</v>
      </c>
      <c r="C84" s="40" t="str">
        <f t="shared" si="4"/>
        <v>dinsdag</v>
      </c>
      <c r="D84" s="41" t="str">
        <f t="shared" si="4"/>
        <v>woensdag</v>
      </c>
      <c r="E84" s="40" t="str">
        <f t="shared" si="4"/>
        <v>donderdag</v>
      </c>
      <c r="F84" s="41" t="str">
        <f t="shared" si="4"/>
        <v>vrijdag</v>
      </c>
      <c r="G84" s="40" t="str">
        <f t="shared" si="4"/>
        <v>zaterdag</v>
      </c>
      <c r="H84" s="43" t="str">
        <f t="shared" si="4"/>
        <v>zondag</v>
      </c>
    </row>
    <row r="85" spans="1:8" s="8" customFormat="1" ht="24" customHeight="1" x14ac:dyDescent="0.3">
      <c r="B85" s="117">
        <f t="array" ref="B85:H85">Dagen+1+DATE(Calendar6Year,Calendar6MonthOption,1)-WEEKDAY(DATE(Calendar6Year,Calendar6MonthOption,1),WeekdayOption)</f>
        <v>44921</v>
      </c>
      <c r="C85" s="91">
        <v>44922</v>
      </c>
      <c r="D85" s="117">
        <v>44923</v>
      </c>
      <c r="E85" s="91">
        <v>44924</v>
      </c>
      <c r="F85" s="117">
        <v>44925</v>
      </c>
      <c r="G85" s="91">
        <v>44926</v>
      </c>
      <c r="H85" s="117">
        <v>44927</v>
      </c>
    </row>
    <row r="86" spans="1:8" ht="21" customHeight="1" x14ac:dyDescent="0.2">
      <c r="B86" s="118"/>
      <c r="C86" s="93"/>
      <c r="D86" s="118"/>
      <c r="E86" s="93"/>
      <c r="F86" s="118"/>
      <c r="G86" s="93"/>
      <c r="H86" s="118"/>
    </row>
    <row r="87" spans="1:8" s="8" customFormat="1" ht="24" customHeight="1" x14ac:dyDescent="0.3">
      <c r="B87" s="120">
        <f t="array" ref="B87:H87">Dagen+8+DATE(Calendar6Year,Calendar6MonthOption,1)-WEEKDAY(DATE(Calendar6Year,Calendar6MonthOption,1),WeekdayOption)</f>
        <v>44928</v>
      </c>
      <c r="C87" s="119">
        <v>44929</v>
      </c>
      <c r="D87" s="120">
        <v>44930</v>
      </c>
      <c r="E87" s="119">
        <v>44931</v>
      </c>
      <c r="F87" s="120">
        <v>44932</v>
      </c>
      <c r="G87" s="119">
        <v>44933</v>
      </c>
      <c r="H87" s="120">
        <v>44934</v>
      </c>
    </row>
    <row r="88" spans="1:8" ht="51" customHeight="1" x14ac:dyDescent="0.2">
      <c r="B88" s="112" t="s">
        <v>31</v>
      </c>
      <c r="C88" s="112" t="s">
        <v>31</v>
      </c>
      <c r="D88" s="112" t="s">
        <v>31</v>
      </c>
      <c r="E88" s="112" t="s">
        <v>31</v>
      </c>
      <c r="F88" s="112" t="s">
        <v>31</v>
      </c>
      <c r="G88" s="121"/>
      <c r="H88" s="122"/>
    </row>
    <row r="89" spans="1:8" s="8" customFormat="1" ht="24" customHeight="1" x14ac:dyDescent="0.3">
      <c r="B89" s="79">
        <f t="array" ref="B89:H89">Dagen+15+DATE(Calendar6Year,Calendar6MonthOption,1)-WEEKDAY(DATE(Calendar6Year,Calendar6MonthOption,1),WeekdayOption)</f>
        <v>44935</v>
      </c>
      <c r="C89" s="65">
        <v>44936</v>
      </c>
      <c r="D89" s="79">
        <v>44937</v>
      </c>
      <c r="E89" s="65">
        <v>44938</v>
      </c>
      <c r="F89" s="79">
        <v>44939</v>
      </c>
      <c r="G89" s="91">
        <v>44940</v>
      </c>
      <c r="H89" s="117">
        <v>44941</v>
      </c>
    </row>
    <row r="90" spans="1:8" ht="51" customHeight="1" x14ac:dyDescent="0.2">
      <c r="B90" s="21"/>
      <c r="C90" s="9"/>
      <c r="D90" s="21" t="s">
        <v>32</v>
      </c>
      <c r="E90" s="9" t="s">
        <v>5</v>
      </c>
      <c r="F90" s="21"/>
      <c r="G90" s="93"/>
      <c r="H90" s="118"/>
    </row>
    <row r="91" spans="1:8" s="8" customFormat="1" ht="24" customHeight="1" x14ac:dyDescent="0.3">
      <c r="B91" s="77">
        <f t="array" ref="B91:H91">Dagen+22+DATE(Calendar6Year,Calendar6MonthOption,1)-WEEKDAY(DATE(Calendar6Year,Calendar6MonthOption,1),WeekdayOption)</f>
        <v>44942</v>
      </c>
      <c r="C91" s="78">
        <v>44943</v>
      </c>
      <c r="D91" s="77">
        <v>44944</v>
      </c>
      <c r="E91" s="78">
        <v>44945</v>
      </c>
      <c r="F91" s="77">
        <v>44946</v>
      </c>
      <c r="G91" s="119">
        <v>44947</v>
      </c>
      <c r="H91" s="120">
        <v>44948</v>
      </c>
    </row>
    <row r="92" spans="1:8" ht="51" customHeight="1" x14ac:dyDescent="0.2">
      <c r="B92" s="22"/>
      <c r="C92" s="23" t="s">
        <v>33</v>
      </c>
      <c r="D92" s="22"/>
      <c r="E92" s="23" t="s">
        <v>5</v>
      </c>
      <c r="F92" s="22"/>
      <c r="G92" s="121"/>
      <c r="H92" s="122"/>
    </row>
    <row r="93" spans="1:8" s="8" customFormat="1" ht="24" customHeight="1" x14ac:dyDescent="0.3">
      <c r="B93" s="79">
        <f t="array" ref="B93:H93">Dagen+29+DATE(Calendar6Year,Calendar6MonthOption,1)-WEEKDAY(DATE(Calendar6Year,Calendar6MonthOption,1),WeekdayOption)</f>
        <v>44949</v>
      </c>
      <c r="C93" s="65">
        <v>44950</v>
      </c>
      <c r="D93" s="79">
        <v>44951</v>
      </c>
      <c r="E93" s="65">
        <v>44952</v>
      </c>
      <c r="F93" s="79">
        <v>44953</v>
      </c>
      <c r="G93" s="91">
        <v>44954</v>
      </c>
      <c r="H93" s="117">
        <v>44955</v>
      </c>
    </row>
    <row r="94" spans="1:8" ht="69" customHeight="1" x14ac:dyDescent="0.2">
      <c r="B94" s="21" t="s">
        <v>34</v>
      </c>
      <c r="C94" s="9"/>
      <c r="D94" s="21" t="s">
        <v>35</v>
      </c>
      <c r="E94" s="9" t="s">
        <v>5</v>
      </c>
      <c r="F94" s="21"/>
      <c r="G94" s="93"/>
      <c r="H94" s="118"/>
    </row>
    <row r="95" spans="1:8" s="8" customFormat="1" ht="24" customHeight="1" x14ac:dyDescent="0.3">
      <c r="B95" s="77">
        <f t="array" ref="B95:C95">Dagen+36+DATE(Calendar6Year,Calendar6MonthOption,1)-WEEKDAY(DATE(Calendar6Year,Calendar6MonthOption,1),WeekdayOption)</f>
        <v>44956</v>
      </c>
      <c r="C95" s="78">
        <v>44957</v>
      </c>
      <c r="D95" s="173" t="s">
        <v>6</v>
      </c>
      <c r="E95" s="174"/>
      <c r="F95" s="174"/>
      <c r="G95" s="174"/>
      <c r="H95" s="175"/>
    </row>
    <row r="96" spans="1:8" ht="51" customHeight="1" x14ac:dyDescent="0.2">
      <c r="B96" s="22" t="s">
        <v>34</v>
      </c>
      <c r="C96" s="23"/>
      <c r="D96" s="179"/>
      <c r="E96" s="180"/>
      <c r="F96" s="180"/>
      <c r="G96" s="180"/>
      <c r="H96" s="181"/>
    </row>
    <row r="97" spans="1:8" s="3" customFormat="1" ht="9" customHeight="1" x14ac:dyDescent="0.2">
      <c r="B97" s="4"/>
      <c r="C97" s="4"/>
      <c r="D97" s="5"/>
      <c r="E97" s="5"/>
      <c r="F97" s="5"/>
      <c r="G97" s="5"/>
      <c r="H97" s="5"/>
    </row>
    <row r="98" spans="1:8" s="2" customFormat="1" ht="95.25" customHeight="1" x14ac:dyDescent="0.2">
      <c r="A98" s="1"/>
      <c r="B98" s="7">
        <f>YEAR(DATE(Calendar6Year,Calendar6MonthOption+1,1))</f>
        <v>2023</v>
      </c>
      <c r="C98" s="136" t="str">
        <f>TEXT(DATE(Calendar6Year,Calendar6MonthOption+1,1),"mmmm")</f>
        <v>februari</v>
      </c>
      <c r="D98" s="136"/>
    </row>
    <row r="99" spans="1:8" ht="9" customHeight="1" x14ac:dyDescent="0.2"/>
    <row r="100" spans="1:8" s="6" customFormat="1" ht="24" customHeight="1" x14ac:dyDescent="0.25">
      <c r="B100" s="44" t="str">
        <f t="shared" ref="B100:H100" si="5">TEXT(B101,"dddd")</f>
        <v>maandag</v>
      </c>
      <c r="C100" s="45" t="str">
        <f t="shared" si="5"/>
        <v>dinsdag</v>
      </c>
      <c r="D100" s="46" t="str">
        <f t="shared" si="5"/>
        <v>woensdag</v>
      </c>
      <c r="E100" s="45" t="str">
        <f t="shared" si="5"/>
        <v>donderdag</v>
      </c>
      <c r="F100" s="46" t="str">
        <f t="shared" si="5"/>
        <v>vrijdag</v>
      </c>
      <c r="G100" s="45" t="str">
        <f t="shared" si="5"/>
        <v>zaterdag</v>
      </c>
      <c r="H100" s="47" t="str">
        <f t="shared" si="5"/>
        <v>zondag</v>
      </c>
    </row>
    <row r="101" spans="1:8" s="8" customFormat="1" ht="24" customHeight="1" x14ac:dyDescent="0.3">
      <c r="B101" s="71">
        <f t="array" ref="B101:H101">Dagen+1+DATE(Calendar7Year,Calendar7MonthOption,1)-WEEKDAY(DATE(Calendar7Year,Calendar7MonthOption,1),WeekdayOption)</f>
        <v>44956</v>
      </c>
      <c r="C101" s="65">
        <v>44957</v>
      </c>
      <c r="D101" s="71">
        <v>44958</v>
      </c>
      <c r="E101" s="65">
        <v>44959</v>
      </c>
      <c r="F101" s="71">
        <v>44960</v>
      </c>
      <c r="G101" s="91">
        <v>44961</v>
      </c>
      <c r="H101" s="105">
        <v>44962</v>
      </c>
    </row>
    <row r="102" spans="1:8" ht="51" customHeight="1" x14ac:dyDescent="0.2">
      <c r="B102" s="17" t="s">
        <v>34</v>
      </c>
      <c r="C102" s="9"/>
      <c r="D102" s="17"/>
      <c r="E102" s="9" t="s">
        <v>5</v>
      </c>
      <c r="F102" s="17"/>
      <c r="G102" s="93"/>
      <c r="H102" s="106"/>
    </row>
    <row r="103" spans="1:8" s="8" customFormat="1" ht="24" customHeight="1" x14ac:dyDescent="0.3">
      <c r="B103" s="72">
        <f t="array" ref="B103:H103">Dagen+8+DATE(Calendar7Year,Calendar7MonthOption,1)-WEEKDAY(DATE(Calendar7Year,Calendar7MonthOption,1),WeekdayOption)</f>
        <v>44963</v>
      </c>
      <c r="C103" s="73">
        <v>44964</v>
      </c>
      <c r="D103" s="72">
        <v>44965</v>
      </c>
      <c r="E103" s="73">
        <v>44966</v>
      </c>
      <c r="F103" s="72">
        <v>44967</v>
      </c>
      <c r="G103" s="107">
        <v>44968</v>
      </c>
      <c r="H103" s="108">
        <v>44969</v>
      </c>
    </row>
    <row r="104" spans="1:8" ht="51" customHeight="1" x14ac:dyDescent="0.2">
      <c r="B104" s="11" t="s">
        <v>14</v>
      </c>
      <c r="C104" s="18"/>
      <c r="D104" s="11"/>
      <c r="E104" s="18" t="s">
        <v>5</v>
      </c>
      <c r="F104" s="11" t="s">
        <v>36</v>
      </c>
      <c r="G104" s="109"/>
      <c r="H104" s="110"/>
    </row>
    <row r="105" spans="1:8" s="8" customFormat="1" ht="24" customHeight="1" x14ac:dyDescent="0.3">
      <c r="B105" s="71">
        <f t="array" ref="B105:H105">Dagen+15+DATE(Calendar7Year,Calendar7MonthOption,1)-WEEKDAY(DATE(Calendar7Year,Calendar7MonthOption,1),WeekdayOption)</f>
        <v>44970</v>
      </c>
      <c r="C105" s="65">
        <v>44971</v>
      </c>
      <c r="D105" s="71">
        <v>44972</v>
      </c>
      <c r="E105" s="65">
        <v>44973</v>
      </c>
      <c r="F105" s="71">
        <v>44974</v>
      </c>
      <c r="G105" s="91">
        <v>44975</v>
      </c>
      <c r="H105" s="105">
        <v>44976</v>
      </c>
    </row>
    <row r="106" spans="1:8" ht="51" customHeight="1" x14ac:dyDescent="0.2">
      <c r="B106" s="17" t="s">
        <v>37</v>
      </c>
      <c r="C106" s="9"/>
      <c r="D106" s="17"/>
      <c r="E106" s="9" t="s">
        <v>5</v>
      </c>
      <c r="F106" s="17" t="s">
        <v>38</v>
      </c>
      <c r="G106" s="93"/>
      <c r="H106" s="106"/>
    </row>
    <row r="107" spans="1:8" s="8" customFormat="1" ht="24" customHeight="1" x14ac:dyDescent="0.3">
      <c r="B107" s="72">
        <f t="array" ref="B107:H107">Dagen+22+DATE(Calendar7Year,Calendar7MonthOption,1)-WEEKDAY(DATE(Calendar7Year,Calendar7MonthOption,1),WeekdayOption)</f>
        <v>44977</v>
      </c>
      <c r="C107" s="107">
        <v>44978</v>
      </c>
      <c r="D107" s="72">
        <v>44979</v>
      </c>
      <c r="E107" s="73">
        <v>44980</v>
      </c>
      <c r="F107" s="72">
        <v>44981</v>
      </c>
      <c r="G107" s="107">
        <v>44982</v>
      </c>
      <c r="H107" s="108">
        <v>44983</v>
      </c>
    </row>
    <row r="108" spans="1:8" ht="51" customHeight="1" x14ac:dyDescent="0.2">
      <c r="B108" s="11" t="s">
        <v>37</v>
      </c>
      <c r="C108" s="109" t="s">
        <v>39</v>
      </c>
      <c r="D108" s="11"/>
      <c r="E108" s="18" t="s">
        <v>5</v>
      </c>
      <c r="F108" s="11"/>
      <c r="G108" s="109"/>
      <c r="H108" s="110"/>
    </row>
    <row r="109" spans="1:8" s="8" customFormat="1" ht="24" customHeight="1" x14ac:dyDescent="0.3">
      <c r="B109" s="105">
        <f t="array" ref="B109:H109">Dagen+29+DATE(Calendar7Year,Calendar7MonthOption,1)-WEEKDAY(DATE(Calendar7Year,Calendar7MonthOption,1),WeekdayOption)</f>
        <v>44984</v>
      </c>
      <c r="C109" s="91">
        <v>44985</v>
      </c>
      <c r="D109" s="105">
        <v>44986</v>
      </c>
      <c r="E109" s="91">
        <v>44987</v>
      </c>
      <c r="F109" s="105">
        <v>44988</v>
      </c>
      <c r="G109" s="91">
        <v>44989</v>
      </c>
      <c r="H109" s="105">
        <v>44990</v>
      </c>
    </row>
    <row r="110" spans="1:8" ht="51" customHeight="1" x14ac:dyDescent="0.2">
      <c r="B110" s="106" t="s">
        <v>40</v>
      </c>
      <c r="C110" s="106" t="s">
        <v>40</v>
      </c>
      <c r="D110" s="106" t="s">
        <v>40</v>
      </c>
      <c r="E110" s="106" t="s">
        <v>40</v>
      </c>
      <c r="F110" s="106" t="s">
        <v>40</v>
      </c>
      <c r="G110" s="93"/>
      <c r="H110" s="106"/>
    </row>
    <row r="111" spans="1:8" s="8" customFormat="1" ht="24" customHeight="1" x14ac:dyDescent="0.3">
      <c r="B111" s="72">
        <f t="array" ref="B111:C111">Dagen+36+DATE(Calendar7Year,Calendar7MonthOption,1)-WEEKDAY(DATE(Calendar7Year,Calendar7MonthOption,1),WeekdayOption)</f>
        <v>44991</v>
      </c>
      <c r="C111" s="73">
        <v>44992</v>
      </c>
      <c r="D111" s="176" t="s">
        <v>6</v>
      </c>
      <c r="E111" s="177"/>
      <c r="F111" s="177"/>
      <c r="G111" s="177"/>
      <c r="H111" s="178"/>
    </row>
    <row r="112" spans="1:8" ht="51" customHeight="1" x14ac:dyDescent="0.2">
      <c r="B112" s="11"/>
      <c r="C112" s="18"/>
      <c r="D112" s="149"/>
      <c r="E112" s="150"/>
      <c r="F112" s="150"/>
      <c r="G112" s="150"/>
      <c r="H112" s="151"/>
    </row>
    <row r="113" spans="1:8" s="3" customFormat="1" ht="9" customHeight="1" x14ac:dyDescent="0.2">
      <c r="B113" s="4"/>
      <c r="C113" s="4"/>
      <c r="D113" s="5"/>
      <c r="E113" s="5"/>
      <c r="F113" s="5"/>
      <c r="G113" s="5"/>
      <c r="H113" s="5"/>
    </row>
    <row r="114" spans="1:8" s="2" customFormat="1" ht="95.25" customHeight="1" x14ac:dyDescent="0.2">
      <c r="A114" s="1"/>
      <c r="B114" s="7">
        <f>YEAR(DATE(Calendar7Year,Calendar7MonthOption+1,1))</f>
        <v>2023</v>
      </c>
      <c r="C114" s="136" t="str">
        <f>TEXT(DATE(Calendar7Year,Calendar7MonthOption+1,1),"mmmm")</f>
        <v>maart</v>
      </c>
      <c r="D114" s="136"/>
    </row>
    <row r="115" spans="1:8" ht="9" customHeight="1" x14ac:dyDescent="0.2"/>
    <row r="116" spans="1:8" s="6" customFormat="1" ht="24" customHeight="1" x14ac:dyDescent="0.25">
      <c r="B116" s="50" t="str">
        <f t="shared" ref="B116:H116" si="6">TEXT(B117,"dddd")</f>
        <v>maandag</v>
      </c>
      <c r="C116" s="48" t="str">
        <f t="shared" si="6"/>
        <v>dinsdag</v>
      </c>
      <c r="D116" s="49" t="str">
        <f t="shared" si="6"/>
        <v>woensdag</v>
      </c>
      <c r="E116" s="48" t="str">
        <f t="shared" si="6"/>
        <v>donderdag</v>
      </c>
      <c r="F116" s="49" t="str">
        <f t="shared" si="6"/>
        <v>vrijdag</v>
      </c>
      <c r="G116" s="48" t="str">
        <f t="shared" si="6"/>
        <v>zaterdag</v>
      </c>
      <c r="H116" s="51" t="str">
        <f t="shared" si="6"/>
        <v>zondag</v>
      </c>
    </row>
    <row r="117" spans="1:8" s="8" customFormat="1" ht="24" customHeight="1" x14ac:dyDescent="0.3">
      <c r="B117" s="123">
        <f t="array" ref="B117:H117">Dagen+1+DATE(Calendar8Year,Calendar8MonthOption,1)-WEEKDAY(DATE(Calendar8Year,Calendar8MonthOption,1),WeekdayOption)</f>
        <v>44984</v>
      </c>
      <c r="C117" s="91">
        <v>44985</v>
      </c>
      <c r="D117" s="123">
        <v>44986</v>
      </c>
      <c r="E117" s="91">
        <v>44987</v>
      </c>
      <c r="F117" s="123">
        <v>44988</v>
      </c>
      <c r="G117" s="91">
        <v>44989</v>
      </c>
      <c r="H117" s="123">
        <v>44990</v>
      </c>
    </row>
    <row r="118" spans="1:8" ht="51" customHeight="1" x14ac:dyDescent="0.2">
      <c r="B118" s="106" t="s">
        <v>40</v>
      </c>
      <c r="C118" s="106" t="s">
        <v>40</v>
      </c>
      <c r="D118" s="106" t="s">
        <v>40</v>
      </c>
      <c r="E118" s="106" t="s">
        <v>40</v>
      </c>
      <c r="F118" s="106" t="s">
        <v>40</v>
      </c>
      <c r="G118" s="93"/>
      <c r="H118" s="124"/>
    </row>
    <row r="119" spans="1:8" s="8" customFormat="1" ht="24" customHeight="1" x14ac:dyDescent="0.3">
      <c r="B119" s="81">
        <f t="array" ref="B119:H119">Dagen+8+DATE(Calendar8Year,Calendar8MonthOption,1)-WEEKDAY(DATE(Calendar8Year,Calendar8MonthOption,1),WeekdayOption)</f>
        <v>44991</v>
      </c>
      <c r="C119" s="82">
        <v>44992</v>
      </c>
      <c r="D119" s="81">
        <v>44993</v>
      </c>
      <c r="E119" s="82">
        <v>44994</v>
      </c>
      <c r="F119" s="81">
        <v>44995</v>
      </c>
      <c r="G119" s="125">
        <v>44996</v>
      </c>
      <c r="H119" s="126">
        <v>44997</v>
      </c>
    </row>
    <row r="120" spans="1:8" ht="51" customHeight="1" x14ac:dyDescent="0.2">
      <c r="B120" s="25" t="s">
        <v>14</v>
      </c>
      <c r="C120" s="26"/>
      <c r="D120" s="25" t="s">
        <v>32</v>
      </c>
      <c r="E120" s="26" t="s">
        <v>5</v>
      </c>
      <c r="F120" s="25"/>
      <c r="G120" s="127"/>
      <c r="H120" s="128"/>
    </row>
    <row r="121" spans="1:8" s="8" customFormat="1" ht="24" customHeight="1" x14ac:dyDescent="0.3">
      <c r="B121" s="80">
        <f t="array" ref="B121:H121">Dagen+15+DATE(Calendar8Year,Calendar8MonthOption,1)-WEEKDAY(DATE(Calendar8Year,Calendar8MonthOption,1),WeekdayOption)</f>
        <v>44998</v>
      </c>
      <c r="C121" s="65">
        <v>44999</v>
      </c>
      <c r="D121" s="80">
        <v>45000</v>
      </c>
      <c r="E121" s="65">
        <v>45001</v>
      </c>
      <c r="F121" s="80">
        <v>45002</v>
      </c>
      <c r="G121" s="91">
        <v>45003</v>
      </c>
      <c r="H121" s="123">
        <v>45004</v>
      </c>
    </row>
    <row r="122" spans="1:8" ht="51" customHeight="1" x14ac:dyDescent="0.2">
      <c r="B122" s="24"/>
      <c r="C122" s="9" t="s">
        <v>41</v>
      </c>
      <c r="D122" s="24"/>
      <c r="E122" s="9" t="s">
        <v>5</v>
      </c>
      <c r="F122" s="24"/>
      <c r="G122" s="93"/>
      <c r="H122" s="124"/>
    </row>
    <row r="123" spans="1:8" s="8" customFormat="1" ht="24" customHeight="1" x14ac:dyDescent="0.3">
      <c r="B123" s="81">
        <f t="array" ref="B123:H123">Dagen+22+DATE(Calendar8Year,Calendar8MonthOption,1)-WEEKDAY(DATE(Calendar8Year,Calendar8MonthOption,1),WeekdayOption)</f>
        <v>45005</v>
      </c>
      <c r="C123" s="82">
        <v>45006</v>
      </c>
      <c r="D123" s="81">
        <v>45007</v>
      </c>
      <c r="E123" s="82">
        <v>45008</v>
      </c>
      <c r="F123" s="81">
        <v>45009</v>
      </c>
      <c r="G123" s="125">
        <v>45010</v>
      </c>
      <c r="H123" s="126">
        <v>45011</v>
      </c>
    </row>
    <row r="124" spans="1:8" ht="51" customHeight="1" x14ac:dyDescent="0.2">
      <c r="B124" s="25"/>
      <c r="C124" s="26"/>
      <c r="D124" s="25"/>
      <c r="E124" s="26" t="s">
        <v>5</v>
      </c>
      <c r="F124" s="25"/>
      <c r="G124" s="127"/>
      <c r="H124" s="128"/>
    </row>
    <row r="125" spans="1:8" s="8" customFormat="1" ht="24" customHeight="1" x14ac:dyDescent="0.3">
      <c r="B125" s="80">
        <f t="array" ref="B125:H125">Dagen+29+DATE(Calendar8Year,Calendar8MonthOption,1)-WEEKDAY(DATE(Calendar8Year,Calendar8MonthOption,1),WeekdayOption)</f>
        <v>45012</v>
      </c>
      <c r="C125" s="65">
        <v>45013</v>
      </c>
      <c r="D125" s="80">
        <v>45014</v>
      </c>
      <c r="E125" s="65">
        <v>45015</v>
      </c>
      <c r="F125" s="80">
        <v>45016</v>
      </c>
      <c r="G125" s="91">
        <v>45017</v>
      </c>
      <c r="H125" s="123">
        <v>45018</v>
      </c>
    </row>
    <row r="126" spans="1:8" ht="51" customHeight="1" x14ac:dyDescent="0.2">
      <c r="B126" s="24"/>
      <c r="C126" s="9"/>
      <c r="D126" s="24"/>
      <c r="E126" s="9" t="s">
        <v>5</v>
      </c>
      <c r="F126" s="24"/>
      <c r="G126" s="93"/>
      <c r="H126" s="124"/>
    </row>
    <row r="127" spans="1:8" s="8" customFormat="1" ht="24" customHeight="1" x14ac:dyDescent="0.3">
      <c r="B127" s="81">
        <f t="array" ref="B127:C127">Dagen+36+DATE(Calendar8Year,Calendar8MonthOption,1)-WEEKDAY(DATE(Calendar8Year,Calendar8MonthOption,1),WeekdayOption)</f>
        <v>45019</v>
      </c>
      <c r="C127" s="82">
        <v>45020</v>
      </c>
      <c r="D127" s="167" t="s">
        <v>6</v>
      </c>
      <c r="E127" s="168"/>
      <c r="F127" s="168"/>
      <c r="G127" s="168"/>
      <c r="H127" s="169"/>
    </row>
    <row r="128" spans="1:8" ht="51" customHeight="1" x14ac:dyDescent="0.2">
      <c r="B128" s="25"/>
      <c r="C128" s="26"/>
      <c r="D128" s="170"/>
      <c r="E128" s="171"/>
      <c r="F128" s="171"/>
      <c r="G128" s="171"/>
      <c r="H128" s="172"/>
    </row>
    <row r="129" spans="1:8" s="3" customFormat="1" ht="9" customHeight="1" x14ac:dyDescent="0.2">
      <c r="B129" s="4"/>
      <c r="C129" s="4"/>
      <c r="D129" s="5"/>
      <c r="E129" s="5"/>
      <c r="F129" s="5"/>
      <c r="G129" s="5"/>
      <c r="H129" s="5"/>
    </row>
    <row r="130" spans="1:8" s="2" customFormat="1" ht="95.25" customHeight="1" x14ac:dyDescent="0.2">
      <c r="A130" s="1"/>
      <c r="B130" s="7">
        <f>YEAR(DATE(Calendar8Year,Calendar8MonthOption+1,1))</f>
        <v>2023</v>
      </c>
      <c r="C130" s="136" t="str">
        <f>TEXT(DATE(Calendar8Year,Calendar8MonthOption+1,1),"mmmm")</f>
        <v>april</v>
      </c>
      <c r="D130" s="136"/>
    </row>
    <row r="131" spans="1:8" ht="9" customHeight="1" x14ac:dyDescent="0.2"/>
    <row r="132" spans="1:8" s="6" customFormat="1" ht="24" customHeight="1" x14ac:dyDescent="0.25">
      <c r="B132" s="54" t="str">
        <f t="shared" ref="B132:H132" si="7">TEXT(B133,"dddd")</f>
        <v>maandag</v>
      </c>
      <c r="C132" s="52" t="str">
        <f t="shared" si="7"/>
        <v>dinsdag</v>
      </c>
      <c r="D132" s="53" t="str">
        <f t="shared" si="7"/>
        <v>woensdag</v>
      </c>
      <c r="E132" s="52" t="str">
        <f t="shared" si="7"/>
        <v>donderdag</v>
      </c>
      <c r="F132" s="53" t="str">
        <f t="shared" si="7"/>
        <v>vrijdag</v>
      </c>
      <c r="G132" s="52" t="str">
        <f t="shared" si="7"/>
        <v>zaterdag</v>
      </c>
      <c r="H132" s="55" t="str">
        <f t="shared" si="7"/>
        <v>zondag</v>
      </c>
    </row>
    <row r="133" spans="1:8" s="8" customFormat="1" ht="24" customHeight="1" x14ac:dyDescent="0.3">
      <c r="B133" s="64">
        <f t="array" ref="B133:H133">Dagen+1+DATE(Calendar9Year,Calendar9MonthOption,1)-WEEKDAY(DATE(Calendar9Year,Calendar9MonthOption,1),WeekdayOption)</f>
        <v>45012</v>
      </c>
      <c r="C133" s="65">
        <v>45013</v>
      </c>
      <c r="D133" s="64">
        <v>45014</v>
      </c>
      <c r="E133" s="65">
        <v>45015</v>
      </c>
      <c r="F133" s="64">
        <v>45016</v>
      </c>
      <c r="G133" s="91">
        <v>45017</v>
      </c>
      <c r="H133" s="92">
        <v>45018</v>
      </c>
    </row>
    <row r="134" spans="1:8" ht="51" customHeight="1" x14ac:dyDescent="0.2">
      <c r="B134" s="12"/>
      <c r="C134" s="9"/>
      <c r="D134" s="12"/>
      <c r="E134" s="9" t="s">
        <v>5</v>
      </c>
      <c r="F134" s="12"/>
      <c r="G134" s="93"/>
      <c r="H134" s="94"/>
    </row>
    <row r="135" spans="1:8" s="8" customFormat="1" ht="24" customHeight="1" x14ac:dyDescent="0.3">
      <c r="B135" s="66">
        <f t="array" ref="B135:H135">Dagen+8+DATE(Calendar9Year,Calendar9MonthOption,1)-WEEKDAY(DATE(Calendar9Year,Calendar9MonthOption,1),WeekdayOption)</f>
        <v>45019</v>
      </c>
      <c r="C135" s="67">
        <v>45020</v>
      </c>
      <c r="D135" s="66">
        <v>45021</v>
      </c>
      <c r="E135" s="67">
        <v>45022</v>
      </c>
      <c r="F135" s="96">
        <v>45023</v>
      </c>
      <c r="G135" s="95">
        <v>45024</v>
      </c>
      <c r="H135" s="96">
        <v>45025</v>
      </c>
    </row>
    <row r="136" spans="1:8" ht="51" customHeight="1" x14ac:dyDescent="0.2">
      <c r="B136" s="13"/>
      <c r="C136" s="27" t="s">
        <v>42</v>
      </c>
      <c r="D136" s="13"/>
      <c r="E136" s="27" t="s">
        <v>43</v>
      </c>
      <c r="F136" s="98" t="s">
        <v>44</v>
      </c>
      <c r="G136" s="97"/>
      <c r="H136" s="98"/>
    </row>
    <row r="137" spans="1:8" s="8" customFormat="1" ht="24" customHeight="1" x14ac:dyDescent="0.3">
      <c r="B137" s="92">
        <f t="array" ref="B137:H137">Dagen+15+DATE(Calendar9Year,Calendar9MonthOption,1)-WEEKDAY(DATE(Calendar9Year,Calendar9MonthOption,1),WeekdayOption)</f>
        <v>45026</v>
      </c>
      <c r="C137" s="65">
        <v>45027</v>
      </c>
      <c r="D137" s="64">
        <v>45028</v>
      </c>
      <c r="E137" s="65">
        <v>45029</v>
      </c>
      <c r="F137" s="64">
        <v>45030</v>
      </c>
      <c r="G137" s="91">
        <v>45031</v>
      </c>
      <c r="H137" s="92">
        <v>45032</v>
      </c>
    </row>
    <row r="138" spans="1:8" ht="51" customHeight="1" x14ac:dyDescent="0.2">
      <c r="B138" s="94" t="s">
        <v>45</v>
      </c>
      <c r="C138" s="9" t="s">
        <v>46</v>
      </c>
      <c r="D138" s="12" t="s">
        <v>47</v>
      </c>
      <c r="E138" s="9" t="s">
        <v>48</v>
      </c>
      <c r="F138" s="12" t="s">
        <v>49</v>
      </c>
      <c r="G138" s="93"/>
      <c r="H138" s="94"/>
    </row>
    <row r="139" spans="1:8" s="8" customFormat="1" ht="24" customHeight="1" x14ac:dyDescent="0.3">
      <c r="B139" s="66">
        <f t="array" ref="B139:H139">Dagen+22+DATE(Calendar9Year,Calendar9MonthOption,1)-WEEKDAY(DATE(Calendar9Year,Calendar9MonthOption,1),WeekdayOption)</f>
        <v>45033</v>
      </c>
      <c r="C139" s="67">
        <v>45034</v>
      </c>
      <c r="D139" s="66">
        <v>45035</v>
      </c>
      <c r="E139" s="67">
        <v>45036</v>
      </c>
      <c r="F139" s="66">
        <v>45037</v>
      </c>
      <c r="G139" s="95">
        <v>45038</v>
      </c>
      <c r="H139" s="96">
        <v>45039</v>
      </c>
    </row>
    <row r="140" spans="1:8" ht="51" customHeight="1" x14ac:dyDescent="0.2">
      <c r="B140" s="13"/>
      <c r="C140" s="27"/>
      <c r="D140" s="13"/>
      <c r="E140" s="27" t="s">
        <v>5</v>
      </c>
      <c r="F140" s="13" t="s">
        <v>50</v>
      </c>
      <c r="G140" s="97"/>
      <c r="H140" s="98"/>
    </row>
    <row r="141" spans="1:8" s="8" customFormat="1" ht="24" customHeight="1" x14ac:dyDescent="0.3">
      <c r="B141" s="92">
        <f t="array" ref="B141:H141">Dagen+29+DATE(Calendar9Year,Calendar9MonthOption,1)-WEEKDAY(DATE(Calendar9Year,Calendar9MonthOption,1),WeekdayOption)</f>
        <v>45040</v>
      </c>
      <c r="C141" s="91">
        <v>45041</v>
      </c>
      <c r="D141" s="92">
        <v>45042</v>
      </c>
      <c r="E141" s="91">
        <v>45043</v>
      </c>
      <c r="F141" s="92">
        <v>45044</v>
      </c>
      <c r="G141" s="91">
        <v>45045</v>
      </c>
      <c r="H141" s="92">
        <v>45046</v>
      </c>
    </row>
    <row r="142" spans="1:8" ht="51" customHeight="1" x14ac:dyDescent="0.2">
      <c r="B142" s="94" t="s">
        <v>51</v>
      </c>
      <c r="C142" s="94" t="s">
        <v>51</v>
      </c>
      <c r="D142" s="94" t="s">
        <v>51</v>
      </c>
      <c r="E142" s="94" t="s">
        <v>51</v>
      </c>
      <c r="F142" s="94" t="s">
        <v>52</v>
      </c>
      <c r="G142" s="93"/>
      <c r="H142" s="94"/>
    </row>
    <row r="143" spans="1:8" s="8" customFormat="1" ht="24" customHeight="1" x14ac:dyDescent="0.3">
      <c r="B143" s="66">
        <f t="array" ref="B143:C143">Dagen+36+DATE(Calendar9Year,Calendar9MonthOption,1)-WEEKDAY(DATE(Calendar9Year,Calendar9MonthOption,1),WeekdayOption)</f>
        <v>45047</v>
      </c>
      <c r="C143" s="67">
        <v>45048</v>
      </c>
      <c r="D143" s="161" t="s">
        <v>6</v>
      </c>
      <c r="E143" s="162"/>
      <c r="F143" s="162"/>
      <c r="G143" s="162"/>
      <c r="H143" s="163"/>
    </row>
    <row r="144" spans="1:8" ht="51" customHeight="1" x14ac:dyDescent="0.2">
      <c r="B144" s="13"/>
      <c r="C144" s="27"/>
      <c r="D144" s="164"/>
      <c r="E144" s="165"/>
      <c r="F144" s="165"/>
      <c r="G144" s="165"/>
      <c r="H144" s="166"/>
    </row>
    <row r="145" spans="1:8" s="3" customFormat="1" ht="9" customHeight="1" x14ac:dyDescent="0.2">
      <c r="B145" s="4"/>
      <c r="C145" s="4"/>
      <c r="D145" s="5"/>
      <c r="E145" s="5"/>
      <c r="F145" s="5"/>
      <c r="G145" s="5"/>
      <c r="H145" s="5"/>
    </row>
    <row r="146" spans="1:8" s="2" customFormat="1" ht="95.25" customHeight="1" x14ac:dyDescent="0.2">
      <c r="A146" s="1"/>
      <c r="B146" s="7">
        <f>YEAR(DATE(Calendar9Year,Calendar9MonthOption+1,1))</f>
        <v>2023</v>
      </c>
      <c r="C146" s="136" t="str">
        <f>TEXT(DATE(Calendar9Year,Calendar9MonthOption+1,1),"mmmm")</f>
        <v>mei</v>
      </c>
      <c r="D146" s="136"/>
    </row>
    <row r="147" spans="1:8" ht="9" customHeight="1" x14ac:dyDescent="0.2"/>
    <row r="148" spans="1:8" s="6" customFormat="1" ht="24" customHeight="1" x14ac:dyDescent="0.25">
      <c r="B148" s="50" t="str">
        <f t="shared" ref="B148:H148" si="8">TEXT(B149,"dddd")</f>
        <v>maandag</v>
      </c>
      <c r="C148" s="48" t="str">
        <f t="shared" si="8"/>
        <v>dinsdag</v>
      </c>
      <c r="D148" s="49" t="str">
        <f t="shared" si="8"/>
        <v>woensdag</v>
      </c>
      <c r="E148" s="48" t="str">
        <f t="shared" si="8"/>
        <v>donderdag</v>
      </c>
      <c r="F148" s="49" t="str">
        <f t="shared" si="8"/>
        <v>vrijdag</v>
      </c>
      <c r="G148" s="48" t="str">
        <f t="shared" si="8"/>
        <v>zaterdag</v>
      </c>
      <c r="H148" s="51" t="str">
        <f t="shared" si="8"/>
        <v>zondag</v>
      </c>
    </row>
    <row r="149" spans="1:8" s="8" customFormat="1" ht="24" customHeight="1" x14ac:dyDescent="0.3">
      <c r="B149" s="123">
        <f t="array" ref="B149:H149">Dagen+1+DATE(Calendar10Year,Calendar10MonthOption,1)-WEEKDAY(DATE(Calendar10Year,Calendar10MonthOption,1),WeekdayOption)</f>
        <v>45047</v>
      </c>
      <c r="C149" s="91">
        <v>45048</v>
      </c>
      <c r="D149" s="123">
        <v>45049</v>
      </c>
      <c r="E149" s="91">
        <v>45050</v>
      </c>
      <c r="F149" s="123">
        <v>45051</v>
      </c>
      <c r="G149" s="91">
        <v>45052</v>
      </c>
      <c r="H149" s="123">
        <v>45053</v>
      </c>
    </row>
    <row r="150" spans="1:8" ht="51" customHeight="1" x14ac:dyDescent="0.2">
      <c r="B150" s="94" t="s">
        <v>51</v>
      </c>
      <c r="C150" s="94" t="s">
        <v>51</v>
      </c>
      <c r="D150" s="94" t="s">
        <v>51</v>
      </c>
      <c r="E150" s="94" t="s">
        <v>51</v>
      </c>
      <c r="F150" s="94" t="s">
        <v>51</v>
      </c>
      <c r="G150" s="93"/>
      <c r="H150" s="124"/>
    </row>
    <row r="151" spans="1:8" s="8" customFormat="1" ht="24" customHeight="1" x14ac:dyDescent="0.3">
      <c r="B151" s="81">
        <f t="array" ref="B151:H151">Dagen+8+DATE(Calendar10Year,Calendar10MonthOption,1)-WEEKDAY(DATE(Calendar10Year,Calendar10MonthOption,1),WeekdayOption)</f>
        <v>45054</v>
      </c>
      <c r="C151" s="82">
        <v>45055</v>
      </c>
      <c r="D151" s="81">
        <v>45056</v>
      </c>
      <c r="E151" s="82">
        <v>45057</v>
      </c>
      <c r="F151" s="81">
        <v>45058</v>
      </c>
      <c r="G151" s="125">
        <v>45059</v>
      </c>
      <c r="H151" s="126">
        <v>45060</v>
      </c>
    </row>
    <row r="152" spans="1:8" ht="51" customHeight="1" x14ac:dyDescent="0.2">
      <c r="B152" s="25" t="s">
        <v>14</v>
      </c>
      <c r="C152" s="26" t="s">
        <v>53</v>
      </c>
      <c r="D152" s="25" t="s">
        <v>4</v>
      </c>
      <c r="E152" s="26" t="s">
        <v>5</v>
      </c>
      <c r="F152" s="25" t="s">
        <v>54</v>
      </c>
      <c r="G152" s="127" t="s">
        <v>55</v>
      </c>
      <c r="H152" s="128" t="s">
        <v>56</v>
      </c>
    </row>
    <row r="153" spans="1:8" s="8" customFormat="1" ht="24" customHeight="1" x14ac:dyDescent="0.3">
      <c r="B153" s="80">
        <f t="array" ref="B153:H153">Dagen+15+DATE(Calendar10Year,Calendar10MonthOption,1)-WEEKDAY(DATE(Calendar10Year,Calendar10MonthOption,1),WeekdayOption)</f>
        <v>45061</v>
      </c>
      <c r="C153" s="65">
        <v>45062</v>
      </c>
      <c r="D153" s="80">
        <v>45063</v>
      </c>
      <c r="E153" s="91">
        <v>45064</v>
      </c>
      <c r="F153" s="123">
        <v>45065</v>
      </c>
      <c r="G153" s="91">
        <v>45066</v>
      </c>
      <c r="H153" s="123">
        <v>45067</v>
      </c>
    </row>
    <row r="154" spans="1:8" ht="51" customHeight="1" x14ac:dyDescent="0.2">
      <c r="B154" s="24"/>
      <c r="C154" s="9" t="s">
        <v>24</v>
      </c>
      <c r="D154" s="24"/>
      <c r="E154" s="93" t="s">
        <v>57</v>
      </c>
      <c r="F154" s="124"/>
      <c r="G154" s="93"/>
      <c r="H154" s="124"/>
    </row>
    <row r="155" spans="1:8" s="8" customFormat="1" ht="24" customHeight="1" x14ac:dyDescent="0.3">
      <c r="B155" s="81">
        <f t="array" ref="B155:H155">Dagen+22+DATE(Calendar10Year,Calendar10MonthOption,1)-WEEKDAY(DATE(Calendar10Year,Calendar10MonthOption,1),WeekdayOption)</f>
        <v>45068</v>
      </c>
      <c r="C155" s="82">
        <v>45069</v>
      </c>
      <c r="D155" s="81">
        <v>45070</v>
      </c>
      <c r="E155" s="82">
        <v>45071</v>
      </c>
      <c r="F155" s="81">
        <v>45072</v>
      </c>
      <c r="G155" s="125">
        <v>45073</v>
      </c>
      <c r="H155" s="126">
        <v>45074</v>
      </c>
    </row>
    <row r="156" spans="1:8" ht="51" customHeight="1" x14ac:dyDescent="0.2">
      <c r="B156" s="25"/>
      <c r="C156" s="26" t="s">
        <v>58</v>
      </c>
      <c r="D156" s="25"/>
      <c r="E156" s="26" t="s">
        <v>5</v>
      </c>
      <c r="F156" s="25"/>
      <c r="G156" s="127"/>
      <c r="H156" s="128"/>
    </row>
    <row r="157" spans="1:8" s="8" customFormat="1" ht="24" customHeight="1" x14ac:dyDescent="0.3">
      <c r="B157" s="123">
        <f t="array" ref="B157:H157">Dagen+29+DATE(Calendar10Year,Calendar10MonthOption,1)-WEEKDAY(DATE(Calendar10Year,Calendar10MonthOption,1),WeekdayOption)</f>
        <v>45075</v>
      </c>
      <c r="C157" s="65">
        <v>45076</v>
      </c>
      <c r="D157" s="80">
        <v>45077</v>
      </c>
      <c r="E157" s="65">
        <v>45078</v>
      </c>
      <c r="F157" s="80">
        <v>45079</v>
      </c>
      <c r="G157" s="91">
        <v>45080</v>
      </c>
      <c r="H157" s="123">
        <v>45081</v>
      </c>
    </row>
    <row r="158" spans="1:8" ht="51" customHeight="1" x14ac:dyDescent="0.2">
      <c r="B158" s="124" t="s">
        <v>59</v>
      </c>
      <c r="C158" s="9"/>
      <c r="D158" s="24"/>
      <c r="E158" s="9" t="s">
        <v>5</v>
      </c>
      <c r="F158" s="24"/>
      <c r="G158" s="93"/>
      <c r="H158" s="124"/>
    </row>
    <row r="159" spans="1:8" s="8" customFormat="1" ht="24" customHeight="1" x14ac:dyDescent="0.3">
      <c r="B159" s="81">
        <f t="array" ref="B159:C159">Dagen+36+DATE(Calendar10Year,Calendar10MonthOption,1)-WEEKDAY(DATE(Calendar10Year,Calendar10MonthOption,1),WeekdayOption)</f>
        <v>45082</v>
      </c>
      <c r="C159" s="82">
        <v>45083</v>
      </c>
      <c r="D159" s="167" t="s">
        <v>6</v>
      </c>
      <c r="E159" s="168"/>
      <c r="F159" s="168"/>
      <c r="G159" s="168"/>
      <c r="H159" s="169"/>
    </row>
    <row r="160" spans="1:8" ht="51" customHeight="1" x14ac:dyDescent="0.2">
      <c r="B160" s="25"/>
      <c r="C160" s="26"/>
      <c r="D160" s="170"/>
      <c r="E160" s="171"/>
      <c r="F160" s="171"/>
      <c r="G160" s="171"/>
      <c r="H160" s="172"/>
    </row>
    <row r="161" spans="1:8" s="3" customFormat="1" ht="9" customHeight="1" x14ac:dyDescent="0.2">
      <c r="B161" s="4"/>
      <c r="C161" s="4"/>
      <c r="D161" s="5"/>
      <c r="E161" s="5"/>
      <c r="F161" s="5"/>
      <c r="G161" s="5"/>
      <c r="H161" s="5"/>
    </row>
    <row r="162" spans="1:8" s="2" customFormat="1" ht="95.25" customHeight="1" x14ac:dyDescent="0.2">
      <c r="A162" s="1"/>
      <c r="B162" s="7">
        <f>YEAR(DATE(Calendar10Year,Calendar10MonthOption+1,1))</f>
        <v>2023</v>
      </c>
      <c r="C162" s="136" t="str">
        <f>TEXT(DATE(Calendar10Year,Calendar10MonthOption+1,1),"mmmm")</f>
        <v>juni</v>
      </c>
      <c r="D162" s="136"/>
    </row>
    <row r="163" spans="1:8" ht="9" customHeight="1" x14ac:dyDescent="0.2"/>
    <row r="164" spans="1:8" s="6" customFormat="1" ht="24" customHeight="1" x14ac:dyDescent="0.25">
      <c r="B164" s="58" t="str">
        <f t="shared" ref="B164:H164" si="9">TEXT(B165,"dddd")</f>
        <v>maandag</v>
      </c>
      <c r="C164" s="56" t="str">
        <f t="shared" si="9"/>
        <v>dinsdag</v>
      </c>
      <c r="D164" s="57" t="str">
        <f t="shared" si="9"/>
        <v>woensdag</v>
      </c>
      <c r="E164" s="56" t="str">
        <f t="shared" si="9"/>
        <v>donderdag</v>
      </c>
      <c r="F164" s="57" t="str">
        <f t="shared" si="9"/>
        <v>vrijdag</v>
      </c>
      <c r="G164" s="56" t="str">
        <f t="shared" si="9"/>
        <v>zaterdag</v>
      </c>
      <c r="H164" s="59" t="str">
        <f t="shared" si="9"/>
        <v>zondag</v>
      </c>
    </row>
    <row r="165" spans="1:8" s="8" customFormat="1" ht="24" customHeight="1" x14ac:dyDescent="0.3">
      <c r="B165" s="99">
        <f t="array" ref="B165:H165">Dagen+1+DATE(Calendar11Year,Calendar11MonthOption,1)-WEEKDAY(DATE(Calendar11Year,Calendar11MonthOption,1),WeekdayOption)</f>
        <v>45075</v>
      </c>
      <c r="C165" s="65">
        <v>45076</v>
      </c>
      <c r="D165" s="68">
        <v>45077</v>
      </c>
      <c r="E165" s="65">
        <v>45078</v>
      </c>
      <c r="F165" s="68">
        <v>45079</v>
      </c>
      <c r="G165" s="91">
        <v>45080</v>
      </c>
      <c r="H165" s="99">
        <v>45081</v>
      </c>
    </row>
    <row r="166" spans="1:8" ht="51" customHeight="1" x14ac:dyDescent="0.2">
      <c r="B166" s="100" t="s">
        <v>59</v>
      </c>
      <c r="C166" s="9"/>
      <c r="D166" s="14"/>
      <c r="E166" s="9" t="s">
        <v>60</v>
      </c>
      <c r="F166" s="14"/>
      <c r="G166" s="93"/>
      <c r="H166" s="100"/>
    </row>
    <row r="167" spans="1:8" s="8" customFormat="1" ht="24" customHeight="1" x14ac:dyDescent="0.3">
      <c r="B167" s="69">
        <f t="array" ref="B167:H167">Dagen+8+DATE(Calendar11Year,Calendar11MonthOption,1)-WEEKDAY(DATE(Calendar11Year,Calendar11MonthOption,1),WeekdayOption)</f>
        <v>45082</v>
      </c>
      <c r="C167" s="70">
        <v>45083</v>
      </c>
      <c r="D167" s="69">
        <v>45084</v>
      </c>
      <c r="E167" s="70">
        <v>45085</v>
      </c>
      <c r="F167" s="69">
        <v>45086</v>
      </c>
      <c r="G167" s="101">
        <v>45087</v>
      </c>
      <c r="H167" s="102">
        <v>45088</v>
      </c>
    </row>
    <row r="168" spans="1:8" ht="51" customHeight="1" x14ac:dyDescent="0.2">
      <c r="B168" s="15"/>
      <c r="C168" s="16" t="s">
        <v>25</v>
      </c>
      <c r="D168" s="15"/>
      <c r="E168" s="16" t="s">
        <v>5</v>
      </c>
      <c r="F168" s="15"/>
      <c r="G168" s="103"/>
      <c r="H168" s="104"/>
    </row>
    <row r="169" spans="1:8" s="8" customFormat="1" ht="24" customHeight="1" x14ac:dyDescent="0.3">
      <c r="B169" s="68">
        <f t="array" ref="B169:H169">Dagen+15+DATE(Calendar11Year,Calendar11MonthOption,1)-WEEKDAY(DATE(Calendar11Year,Calendar11MonthOption,1),WeekdayOption)</f>
        <v>45089</v>
      </c>
      <c r="C169" s="65">
        <v>45090</v>
      </c>
      <c r="D169" s="68">
        <v>45091</v>
      </c>
      <c r="E169" s="65">
        <v>45092</v>
      </c>
      <c r="F169" s="68">
        <v>45093</v>
      </c>
      <c r="G169" s="91">
        <v>45094</v>
      </c>
      <c r="H169" s="99">
        <v>45095</v>
      </c>
    </row>
    <row r="170" spans="1:8" ht="51" customHeight="1" x14ac:dyDescent="0.2">
      <c r="B170" s="14"/>
      <c r="C170" s="133" t="s">
        <v>61</v>
      </c>
      <c r="D170" s="134" t="s">
        <v>62</v>
      </c>
      <c r="E170" s="133" t="s">
        <v>63</v>
      </c>
      <c r="F170" s="134" t="s">
        <v>62</v>
      </c>
      <c r="G170" s="135" t="s">
        <v>62</v>
      </c>
      <c r="H170" s="100" t="s">
        <v>64</v>
      </c>
    </row>
    <row r="171" spans="1:8" s="8" customFormat="1" ht="24" customHeight="1" x14ac:dyDescent="0.3">
      <c r="B171" s="69">
        <f t="array" ref="B171:H171">Dagen+22+DATE(Calendar11Year,Calendar11MonthOption,1)-WEEKDAY(DATE(Calendar11Year,Calendar11MonthOption,1),WeekdayOption)</f>
        <v>45096</v>
      </c>
      <c r="C171" s="70">
        <v>45097</v>
      </c>
      <c r="D171" s="69">
        <v>45098</v>
      </c>
      <c r="E171" s="70">
        <v>45099</v>
      </c>
      <c r="F171" s="69">
        <v>45100</v>
      </c>
      <c r="G171" s="101">
        <v>45101</v>
      </c>
      <c r="H171" s="102">
        <v>45102</v>
      </c>
    </row>
    <row r="172" spans="1:8" ht="51" customHeight="1" x14ac:dyDescent="0.2">
      <c r="B172" s="15"/>
      <c r="C172" s="16" t="s">
        <v>65</v>
      </c>
      <c r="D172" s="15" t="s">
        <v>66</v>
      </c>
      <c r="E172" s="16" t="s">
        <v>5</v>
      </c>
      <c r="F172" s="15" t="s">
        <v>67</v>
      </c>
      <c r="G172" s="103"/>
      <c r="H172" s="104"/>
    </row>
    <row r="173" spans="1:8" s="8" customFormat="1" ht="24" customHeight="1" x14ac:dyDescent="0.3">
      <c r="B173" s="68">
        <f t="array" ref="B173:H173">Dagen+29+DATE(Calendar11Year,Calendar11MonthOption,1)-WEEKDAY(DATE(Calendar11Year,Calendar11MonthOption,1),WeekdayOption)</f>
        <v>45103</v>
      </c>
      <c r="C173" s="65">
        <v>45104</v>
      </c>
      <c r="D173" s="68">
        <v>45105</v>
      </c>
      <c r="E173" s="65">
        <v>45106</v>
      </c>
      <c r="F173" s="99">
        <v>45107</v>
      </c>
      <c r="G173" s="91">
        <v>45108</v>
      </c>
      <c r="H173" s="99">
        <v>45109</v>
      </c>
    </row>
    <row r="174" spans="1:8" ht="51" customHeight="1" x14ac:dyDescent="0.2">
      <c r="B174" s="14"/>
      <c r="C174" s="9"/>
      <c r="D174" s="14" t="s">
        <v>68</v>
      </c>
      <c r="E174" s="9" t="s">
        <v>5</v>
      </c>
      <c r="F174" s="100" t="s">
        <v>69</v>
      </c>
      <c r="G174" s="93"/>
      <c r="H174" s="100"/>
    </row>
    <row r="175" spans="1:8" s="8" customFormat="1" ht="24" customHeight="1" x14ac:dyDescent="0.3">
      <c r="B175" s="69">
        <f t="array" ref="B175:C175">Dagen+36+DATE(Calendar11Year,Calendar11MonthOption,1)-WEEKDAY(DATE(Calendar11Year,Calendar11MonthOption,1),WeekdayOption)</f>
        <v>45110</v>
      </c>
      <c r="C175" s="70">
        <v>45111</v>
      </c>
      <c r="D175" s="137" t="s">
        <v>6</v>
      </c>
      <c r="E175" s="138"/>
      <c r="F175" s="138"/>
      <c r="G175" s="138"/>
      <c r="H175" s="139"/>
    </row>
    <row r="176" spans="1:8" ht="51" customHeight="1" x14ac:dyDescent="0.2">
      <c r="B176" s="15"/>
      <c r="C176" s="16"/>
      <c r="D176" s="146"/>
      <c r="E176" s="147"/>
      <c r="F176" s="147"/>
      <c r="G176" s="147"/>
      <c r="H176" s="148"/>
    </row>
    <row r="177" spans="1:8" s="3" customFormat="1" ht="9" customHeight="1" x14ac:dyDescent="0.2">
      <c r="B177" s="4"/>
      <c r="C177" s="4"/>
      <c r="D177" s="5"/>
      <c r="E177" s="5"/>
      <c r="F177" s="5"/>
      <c r="G177" s="5"/>
      <c r="H177" s="5"/>
    </row>
    <row r="178" spans="1:8" s="2" customFormat="1" ht="95.25" customHeight="1" x14ac:dyDescent="0.2">
      <c r="A178" s="1"/>
      <c r="B178" s="7">
        <f>YEAR(DATE(Calendar11Year,Calendar11MonthOption+1,1))</f>
        <v>2023</v>
      </c>
      <c r="C178" s="136" t="str">
        <f>TEXT(DATE(Calendar11Year,Calendar11MonthOption+1,1),"mmmm")</f>
        <v>juli</v>
      </c>
      <c r="D178" s="136"/>
    </row>
    <row r="179" spans="1:8" ht="9" customHeight="1" x14ac:dyDescent="0.2"/>
    <row r="180" spans="1:8" s="6" customFormat="1" ht="24" customHeight="1" x14ac:dyDescent="0.25">
      <c r="B180" s="44" t="str">
        <f t="shared" ref="B180:H180" si="10">TEXT(B181,"dddd")</f>
        <v>maandag</v>
      </c>
      <c r="C180" s="45" t="str">
        <f t="shared" si="10"/>
        <v>dinsdag</v>
      </c>
      <c r="D180" s="46" t="str">
        <f t="shared" si="10"/>
        <v>woensdag</v>
      </c>
      <c r="E180" s="45" t="str">
        <f t="shared" si="10"/>
        <v>donderdag</v>
      </c>
      <c r="F180" s="46" t="str">
        <f t="shared" si="10"/>
        <v>vrijdag</v>
      </c>
      <c r="G180" s="45" t="str">
        <f t="shared" si="10"/>
        <v>zaterdag</v>
      </c>
      <c r="H180" s="47" t="str">
        <f t="shared" si="10"/>
        <v>zondag</v>
      </c>
    </row>
    <row r="181" spans="1:8" s="8" customFormat="1" ht="24" customHeight="1" x14ac:dyDescent="0.3">
      <c r="B181" s="71">
        <f t="array" ref="B181:H181">Dagen+1+DATE(Calendar12Year,Calendar12MonthOption,1)-WEEKDAY(DATE(Calendar12Year,Calendar12MonthOption,1),WeekdayOption)</f>
        <v>45103</v>
      </c>
      <c r="C181" s="65">
        <v>45104</v>
      </c>
      <c r="D181" s="71">
        <v>45105</v>
      </c>
      <c r="E181" s="65">
        <v>45106</v>
      </c>
      <c r="F181" s="71">
        <v>45107</v>
      </c>
      <c r="G181" s="91">
        <v>45108</v>
      </c>
      <c r="H181" s="105">
        <v>45109</v>
      </c>
    </row>
    <row r="182" spans="1:8" ht="51" customHeight="1" x14ac:dyDescent="0.2">
      <c r="B182" s="17" t="s">
        <v>37</v>
      </c>
      <c r="C182" s="9"/>
      <c r="D182" s="17"/>
      <c r="E182" s="9" t="s">
        <v>5</v>
      </c>
      <c r="F182" s="17"/>
      <c r="G182" s="93"/>
      <c r="H182" s="106"/>
    </row>
    <row r="183" spans="1:8" s="8" customFormat="1" ht="24" customHeight="1" x14ac:dyDescent="0.3">
      <c r="B183" s="72">
        <f t="array" ref="B183:H183">Dagen+8+DATE(Calendar12Year,Calendar12MonthOption,1)-WEEKDAY(DATE(Calendar12Year,Calendar12MonthOption,1),WeekdayOption)</f>
        <v>45110</v>
      </c>
      <c r="C183" s="73">
        <v>45111</v>
      </c>
      <c r="D183" s="72">
        <v>45112</v>
      </c>
      <c r="E183" s="73">
        <v>45113</v>
      </c>
      <c r="F183" s="72">
        <v>45114</v>
      </c>
      <c r="G183" s="107">
        <v>45115</v>
      </c>
      <c r="H183" s="108">
        <v>45116</v>
      </c>
    </row>
    <row r="184" spans="1:8" ht="51" customHeight="1" x14ac:dyDescent="0.2">
      <c r="B184" s="11" t="s">
        <v>37</v>
      </c>
      <c r="C184" s="18"/>
      <c r="D184" s="11"/>
      <c r="E184" s="18" t="s">
        <v>70</v>
      </c>
      <c r="F184" s="11"/>
      <c r="G184" s="109"/>
      <c r="H184" s="110" t="s">
        <v>71</v>
      </c>
    </row>
    <row r="185" spans="1:8" s="8" customFormat="1" ht="24" customHeight="1" x14ac:dyDescent="0.3">
      <c r="B185" s="71">
        <f t="array" ref="B185:H185">Dagen+15+DATE(Calendar12Year,Calendar12MonthOption,1)-WEEKDAY(DATE(Calendar12Year,Calendar12MonthOption,1),WeekdayOption)</f>
        <v>45117</v>
      </c>
      <c r="C185" s="65">
        <v>45118</v>
      </c>
      <c r="D185" s="71">
        <v>45119</v>
      </c>
      <c r="E185" s="65">
        <v>45120</v>
      </c>
      <c r="F185" s="71">
        <v>45121</v>
      </c>
      <c r="G185" s="91">
        <v>45122</v>
      </c>
      <c r="H185" s="105">
        <v>45123</v>
      </c>
    </row>
    <row r="186" spans="1:8" ht="51" customHeight="1" x14ac:dyDescent="0.2">
      <c r="B186" s="17"/>
      <c r="C186" s="9" t="s">
        <v>72</v>
      </c>
      <c r="D186" s="17" t="s">
        <v>73</v>
      </c>
      <c r="E186" s="9" t="s">
        <v>74</v>
      </c>
      <c r="F186" s="17"/>
      <c r="G186" s="93"/>
      <c r="H186" s="106"/>
    </row>
    <row r="187" spans="1:8" s="8" customFormat="1" ht="24" customHeight="1" x14ac:dyDescent="0.3">
      <c r="B187" s="72">
        <f t="array" ref="B187:H187">Dagen+22+DATE(Calendar12Year,Calendar12MonthOption,1)-WEEKDAY(DATE(Calendar12Year,Calendar12MonthOption,1),WeekdayOption)</f>
        <v>45124</v>
      </c>
      <c r="C187" s="73">
        <v>45125</v>
      </c>
      <c r="D187" s="72">
        <v>45126</v>
      </c>
      <c r="E187" s="73">
        <v>45127</v>
      </c>
      <c r="F187" s="72">
        <v>45128</v>
      </c>
      <c r="G187" s="107">
        <v>45129</v>
      </c>
      <c r="H187" s="108">
        <v>45130</v>
      </c>
    </row>
    <row r="188" spans="1:8" ht="51" customHeight="1" x14ac:dyDescent="0.2">
      <c r="B188" s="11"/>
      <c r="C188" s="18"/>
      <c r="D188" s="11" t="s">
        <v>75</v>
      </c>
      <c r="E188" s="18" t="s">
        <v>5</v>
      </c>
      <c r="F188" s="11" t="s">
        <v>76</v>
      </c>
      <c r="G188" s="109"/>
      <c r="H188" s="110"/>
    </row>
    <row r="189" spans="1:8" s="8" customFormat="1" ht="24" customHeight="1" x14ac:dyDescent="0.3">
      <c r="B189" s="105">
        <f t="array" ref="B189:H189">Dagen+29+DATE(Calendar12Year,Calendar12MonthOption,1)-WEEKDAY(DATE(Calendar12Year,Calendar12MonthOption,1),WeekdayOption)</f>
        <v>45131</v>
      </c>
      <c r="C189" s="91">
        <v>45132</v>
      </c>
      <c r="D189" s="105">
        <v>45133</v>
      </c>
      <c r="E189" s="91">
        <v>45134</v>
      </c>
      <c r="F189" s="105">
        <v>45135</v>
      </c>
      <c r="G189" s="91">
        <v>45136</v>
      </c>
      <c r="H189" s="105">
        <v>45137</v>
      </c>
    </row>
    <row r="190" spans="1:8" ht="51" customHeight="1" x14ac:dyDescent="0.2">
      <c r="B190" s="106" t="s">
        <v>77</v>
      </c>
      <c r="C190" s="106" t="s">
        <v>77</v>
      </c>
      <c r="D190" s="106" t="s">
        <v>77</v>
      </c>
      <c r="E190" s="106" t="s">
        <v>77</v>
      </c>
      <c r="F190" s="106" t="s">
        <v>77</v>
      </c>
      <c r="G190" s="93"/>
      <c r="H190" s="106"/>
    </row>
    <row r="191" spans="1:8" s="8" customFormat="1" ht="24" customHeight="1" x14ac:dyDescent="0.3">
      <c r="B191" s="108">
        <f t="array" ref="B191:C191">Dagen+36+DATE(Calendar12Year,Calendar12MonthOption,1)-WEEKDAY(DATE(Calendar12Year,Calendar12MonthOption,1),WeekdayOption)</f>
        <v>45138</v>
      </c>
      <c r="C191" s="107">
        <v>45139</v>
      </c>
      <c r="D191" s="155" t="s">
        <v>6</v>
      </c>
      <c r="E191" s="156"/>
      <c r="F191" s="156"/>
      <c r="G191" s="156"/>
      <c r="H191" s="157"/>
    </row>
    <row r="192" spans="1:8" ht="51" customHeight="1" x14ac:dyDescent="0.2">
      <c r="B192" s="110" t="s">
        <v>78</v>
      </c>
      <c r="C192" s="109"/>
      <c r="D192" s="149"/>
      <c r="E192" s="150"/>
      <c r="F192" s="150"/>
      <c r="G192" s="150"/>
      <c r="H192" s="151"/>
    </row>
  </sheetData>
  <mergeCells count="36">
    <mergeCell ref="C18:D18"/>
    <mergeCell ref="D95:H95"/>
    <mergeCell ref="D111:H111"/>
    <mergeCell ref="D96:H96"/>
    <mergeCell ref="C50:D50"/>
    <mergeCell ref="C66:D66"/>
    <mergeCell ref="C82:D82"/>
    <mergeCell ref="C98:D98"/>
    <mergeCell ref="D192:H192"/>
    <mergeCell ref="D159:H159"/>
    <mergeCell ref="D160:H160"/>
    <mergeCell ref="D144:H144"/>
    <mergeCell ref="D191:H191"/>
    <mergeCell ref="C178:D178"/>
    <mergeCell ref="D128:H128"/>
    <mergeCell ref="D176:H176"/>
    <mergeCell ref="C114:D114"/>
    <mergeCell ref="C130:D130"/>
    <mergeCell ref="C146:D146"/>
    <mergeCell ref="C162:D162"/>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s>
  <phoneticPr fontId="2" type="noConversion"/>
  <conditionalFormatting sqref="B5:H5 B7:H7 B9:H9 B11:H11 B13:H13 B15:C15">
    <cfRule type="expression" dxfId="11" priority="38">
      <formula>MONTH(B5)&lt;&gt;Calendar1MonthOption</formula>
    </cfRule>
  </conditionalFormatting>
  <conditionalFormatting sqref="B21:H21 B23:H23 B25:H25 B27:H27 B29:H29 B31:C31">
    <cfRule type="expression" dxfId="10" priority="27">
      <formula>MONTH(B21)&lt;&gt;Calendar2MonthOption</formula>
    </cfRule>
  </conditionalFormatting>
  <conditionalFormatting sqref="B37:H37 B39:H39 B41:H41 B43:H43 B45:H45 B47:C47">
    <cfRule type="expression" dxfId="9" priority="25">
      <formula>MONTH(B37)&lt;&gt;Calendar3MonthOption</formula>
    </cfRule>
  </conditionalFormatting>
  <conditionalFormatting sqref="B53:H53 B55:H55 B57:H57 B59:H59 B61:H61 B63:C63">
    <cfRule type="expression" dxfId="8" priority="23">
      <formula>MONTH(B53)&lt;&gt;Calendar4MonthOption</formula>
    </cfRule>
  </conditionalFormatting>
  <conditionalFormatting sqref="B69:H69 B71:H71 B73:H73 B75:H75 B77:H77 B79:C79">
    <cfRule type="expression" dxfId="7" priority="21">
      <formula>MONTH(B69)&lt;&gt;Calendar5MonthOption</formula>
    </cfRule>
  </conditionalFormatting>
  <conditionalFormatting sqref="B85:H85 B87:H87 B89:H89 B91:H91 B93:H93 B95:C95">
    <cfRule type="expression" dxfId="6" priority="19">
      <formula>MONTH(B85)&lt;&gt;Calendar6MonthOption</formula>
    </cfRule>
  </conditionalFormatting>
  <conditionalFormatting sqref="B101:H101 B103:H103 B105:H105 B107:H107 B109:H109 B111:C111">
    <cfRule type="expression" dxfId="5" priority="17">
      <formula>MONTH(B101)&lt;&gt;Calendar7MonthOption</formula>
    </cfRule>
  </conditionalFormatting>
  <conditionalFormatting sqref="B117:H117 B119:H119 B121:H121 B123:H123 B125:H125 B127:C127">
    <cfRule type="expression" dxfId="4" priority="15">
      <formula>MONTH(B117)&lt;&gt;Calendar8MonthOption</formula>
    </cfRule>
  </conditionalFormatting>
  <conditionalFormatting sqref="B133:H133 B135:H135 B137:H137 B139:H139 B141:H141 B143:C143">
    <cfRule type="expression" dxfId="3" priority="13">
      <formula>MONTH(B133)&lt;&gt;Calendar9MonthOption</formula>
    </cfRule>
  </conditionalFormatting>
  <conditionalFormatting sqref="B149:H149 B151:H151 B153:H153 B155:H155 B157:H157 B159:C159">
    <cfRule type="expression" dxfId="2" priority="3">
      <formula>MONTH(B149)&lt;&gt;Calendar10MonthOption</formula>
    </cfRule>
  </conditionalFormatting>
  <conditionalFormatting sqref="B165:H165 B167:H167 B169:H169 B171:H171 B173:H173 B175:C175">
    <cfRule type="expression" dxfId="1" priority="2">
      <formula>MONTH(B165)&lt;&gt;Calendar11MonthOption</formula>
    </cfRule>
  </conditionalFormatting>
  <conditionalFormatting sqref="B181:H181 B183:H183 B185:H185 B187:H187 B189:H189 B191:C191">
    <cfRule type="expression" dxfId="0" priority="1">
      <formula>MONTH(B181)&lt;&gt;Calendar12MonthOption</formula>
    </cfRule>
  </conditionalFormatting>
  <dataValidations xWindow="6" yWindow="311" count="13">
    <dataValidation type="list" errorStyle="warning" allowBlank="1" showInputMessage="1" showErrorMessage="1" error="Selecteer de eerste dag van de week in de lijst. Selecteer ANNULEREN en druk op ALT+PIJL-OMLAAG voor opties, en druk op pijl-omlaag en Enter om een selectie te maken" prompt="Selecteer de startdag van de week in deze cel. Druk op ALT+PIJL-OMLAAG om de vervolgkeuzelijst te openen en druk vervolgens op ENTER om de selectie te maken. De kalender wordt automatisch bijgewerkt" sqref="B4" xr:uid="{00000000-0002-0000-0000-000000000000}">
      <formula1>"zondag, maandag, dinsdag, woensdag, donderdag, vrijdag, zaterdag"</formula1>
    </dataValidation>
    <dataValidation type="list" errorStyle="warning" allowBlank="1" showInputMessage="1" showErrorMessage="1" error="Selecteer een startmaand in de lijst. Selecteer ANNULEREN en druk op ALT+PIJL-OMLAAG voor opties, en druk op pijl-omlaag en ENTER om de selectie te maken" prompt="Selecteer een startmaand in deze cel. Druk op ALT+PIJL-OMLAAG om de vervolgkeuzelijst te openen en druk op ENTER om de selectie te maken" sqref="C2:D2" xr:uid="{00000000-0002-0000-0000-000001000000}">
      <formula1>"januari,februari,maart,april,mei,juni,juli,augustus,september,oktober,november,december"</formula1>
    </dataValidation>
    <dataValidation allowBlank="1" showInputMessage="1" prompt="Deze werkmap is een kalender van 12 maanden. Voer het startjaar in cel B2 in en selecteer vervolgens de beginmaand in cel C2. De kalender wordt automatisch bijgewerkt voor de daaropvolgende maanden" sqref="A1" xr:uid="{00000000-0002-0000-0000-000002000000}"/>
    <dataValidation allowBlank="1" showInputMessage="1" showErrorMessage="1" prompt="Voer in deze cel het jaar in" sqref="B2" xr:uid="{00000000-0002-0000-0000-000003000000}"/>
    <dataValidation allowBlank="1" showInputMessage="1" prompt="Automatisch vastgestelde weekdag. Als u van weekdag wilt veranderen, selecteert u een nieuwe weekstartdag in cel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Voer hier notities voor de dag in" sqref="B6" xr:uid="{00000000-0002-0000-0000-000006000000}"/>
    <dataValidation allowBlank="1" showInputMessage="1" prompt="Het kalenderjaar wordt automatisch bijgewerkt op basis van het jaar dat in cel B1 is geselecteerd." sqref="B19 B35 B51 B67 B83 B99 B115 B131 B147 B163 B179" xr:uid="{00000000-0002-0000-0000-000007000000}"/>
    <dataValidation allowBlank="1" showInputMessage="1" prompt="De kalendermaand wordt automatisch bijgewerkt op basis van de maand die in cel C1 is geselecteerd." sqref="C179:D179 E34:E35 C35:D35 E50:E51 C51:D51 E66:E67 C67:D67 E82:E83 C83:D83 E98:E99 C99:D99 E114:E115 C115:D115 E130:E131 C131:D131 E146:E147 C147:D147 E162:E163 C163:D163 E178:E179 C19:E19" xr:uid="{00000000-0002-0000-0000-000008000000}"/>
    <dataValidation allowBlank="1" showInputMessage="1" prompt="Voer maandnotities in de onderstaande cel in" sqref="D15:H15" xr:uid="{00000000-0002-0000-0000-000009000000}"/>
    <dataValidation allowBlank="1" showInputMessage="1" prompt="Voer maandnotities in deze cel in" sqref="D16:H17" xr:uid="{00000000-0002-0000-0000-00000A000000}"/>
    <dataValidation allowBlank="1" showInputMessage="1" prompt="Het kalenderjaar wordt automatisch bijgewerkt op basis van het jaar dat in cel B2 is geselecteerd." sqref="B18 B34 B50 B66 B82 B98 B114 B130 B146 B162 B178" xr:uid="{00000000-0002-0000-0000-00000B000000}"/>
    <dataValidation allowBlank="1" showInputMessage="1" prompt="De kalendermaand wordt automatisch bijgewerkt op basis van de maand die in cel C2 is geselecteerd."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25" x14ac:dyDescent="0.2"/>
  <cols>
    <col min="1" max="1" width="1.625" customWidth="1"/>
    <col min="2" max="2" width="58.25" customWidth="1"/>
  </cols>
  <sheetData>
    <row r="1" ht="9" customHeight="1" x14ac:dyDescent="0.2"/>
    <row r="2" ht="110.1" customHeight="1" x14ac:dyDescent="0.2"/>
    <row r="3" ht="110.1" customHeight="1" x14ac:dyDescent="0.2"/>
    <row r="4" ht="110.1" customHeight="1" x14ac:dyDescent="0.2"/>
    <row r="5" ht="110.1" customHeight="1" x14ac:dyDescent="0.2"/>
    <row r="6" ht="110.1" customHeight="1" x14ac:dyDescent="0.2"/>
    <row r="7" ht="110.1" customHeight="1" x14ac:dyDescent="0.2"/>
    <row r="8" ht="110.1" customHeight="1" x14ac:dyDescent="0.2"/>
    <row r="9" ht="110.1" customHeight="1" x14ac:dyDescent="0.2"/>
    <row r="10" ht="110.1" customHeight="1" x14ac:dyDescent="0.2"/>
    <row r="11" ht="110.1" customHeight="1" x14ac:dyDescent="0.2"/>
    <row r="12" ht="110.1" customHeight="1" x14ac:dyDescent="0.2"/>
    <row r="13" ht="110.1" customHeight="1" x14ac:dyDescent="0.2"/>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78958A8AD77F4CB653B05CC25027F4" ma:contentTypeVersion="15" ma:contentTypeDescription="Een nieuw document maken." ma:contentTypeScope="" ma:versionID="17399d78bc02b62a779fc720aecb61d3">
  <xsd:schema xmlns:xsd="http://www.w3.org/2001/XMLSchema" xmlns:xs="http://www.w3.org/2001/XMLSchema" xmlns:p="http://schemas.microsoft.com/office/2006/metadata/properties" xmlns:ns2="1d17e449-fc61-4800-a348-af8ae9e229da" xmlns:ns3="b3fcf8a3-3de1-4353-b2a5-9efe24a349b5" targetNamespace="http://schemas.microsoft.com/office/2006/metadata/properties" ma:root="true" ma:fieldsID="29d52af4f80a9fc57d3773467c10e373" ns2:_="" ns3:_="">
    <xsd:import namespace="1d17e449-fc61-4800-a348-af8ae9e229da"/>
    <xsd:import namespace="b3fcf8a3-3de1-4353-b2a5-9efe24a349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17e449-fc61-4800-a348-af8ae9e229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8c1eb84d-15e1-40a3-9d32-05233bf91d0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3fcf8a3-3de1-4353-b2a5-9efe24a349b5"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12dc5937-59e0-4aa0-8a33-6200bed2b5a4}" ma:internalName="TaxCatchAll" ma:showField="CatchAllData" ma:web="b3fcf8a3-3de1-4353-b2a5-9efe24a349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ediaServiceKeyPoints xmlns="1d17e449-fc61-4800-a348-af8ae9e229da" xsi:nil="true"/>
    <lcf76f155ced4ddcb4097134ff3c332f xmlns="1d17e449-fc61-4800-a348-af8ae9e229da">
      <Terms xmlns="http://schemas.microsoft.com/office/infopath/2007/PartnerControls"/>
    </lcf76f155ced4ddcb4097134ff3c332f>
    <TaxCatchAll xmlns="b3fcf8a3-3de1-4353-b2a5-9efe24a349b5" xsi:nil="true"/>
    <SharedWithUsers xmlns="b3fcf8a3-3de1-4353-b2a5-9efe24a349b5">
      <UserInfo>
        <DisplayName>Danielle Foekens</DisplayName>
        <AccountId>19</AccountId>
        <AccountType/>
      </UserInfo>
      <UserInfo>
        <DisplayName>Marjolein Bax</DisplayName>
        <AccountId>12</AccountId>
        <AccountType/>
      </UserInfo>
    </SharedWithUsers>
  </documentManagement>
</p:properties>
</file>

<file path=customXml/itemProps1.xml><?xml version="1.0" encoding="utf-8"?>
<ds:datastoreItem xmlns:ds="http://schemas.openxmlformats.org/officeDocument/2006/customXml" ds:itemID="{BA431E2B-8628-4BE7-B67C-CE1233E07C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17e449-fc61-4800-a348-af8ae9e229da"/>
    <ds:schemaRef ds:uri="b3fcf8a3-3de1-4353-b2a5-9efe24a34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83B043-D599-44B0-8409-31B42F1DD713}">
  <ds:schemaRefs>
    <ds:schemaRef ds:uri="http://schemas.microsoft.com/sharepoint/v3/contenttype/forms"/>
  </ds:schemaRefs>
</ds:datastoreItem>
</file>

<file path=customXml/itemProps3.xml><?xml version="1.0" encoding="utf-8"?>
<ds:datastoreItem xmlns:ds="http://schemas.openxmlformats.org/officeDocument/2006/customXml" ds:itemID="{3FE495B2-1A40-4E09-AC6D-366823A14434}">
  <ds:schemaRefs>
    <ds:schemaRef ds:uri="http://schemas.microsoft.com/office/2006/metadata/properties"/>
    <ds:schemaRef ds:uri="http://schemas.microsoft.com/office/infopath/2007/PartnerControls"/>
    <ds:schemaRef ds:uri="1d17e449-fc61-4800-a348-af8ae9e229da"/>
    <ds:schemaRef ds:uri="b3fcf8a3-3de1-4353-b2a5-9efe24a349b5"/>
  </ds:schemaRefs>
</ds:datastoreItem>
</file>

<file path=docProps/app.xml><?xml version="1.0" encoding="utf-8"?>
<Properties xmlns="http://schemas.openxmlformats.org/officeDocument/2006/extended-properties" xmlns:vt="http://schemas.openxmlformats.org/officeDocument/2006/docPropsVTypes">
  <Template>TM22340108</Template>
  <Application>Microsoft Excel</Application>
  <DocSecurity>0</DocSecurity>
  <ScaleCrop>false</ScaleCrop>
  <HeadingPairs>
    <vt:vector size="4" baseType="variant">
      <vt:variant>
        <vt:lpstr>Werkbladen</vt:lpstr>
      </vt:variant>
      <vt:variant>
        <vt:i4>1</vt:i4>
      </vt:variant>
      <vt:variant>
        <vt:lpstr>Benoemde bereiken</vt:lpstr>
      </vt:variant>
      <vt:variant>
        <vt:i4>61</vt:i4>
      </vt:variant>
    </vt:vector>
  </HeadingPairs>
  <TitlesOfParts>
    <vt:vector size="62" baseType="lpstr">
      <vt:lpstr>Agenda</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2019-12-03T00:53:38Z</dcterms:created>
  <dcterms:modified xsi:type="dcterms:W3CDTF">2022-08-31T13:14:56Z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0x0101005C78958A8AD77F4CB653B05CC25027F4</vt:lpwstr>
  </property>
  <property fmtid="{D5CDD505-2E9C-101B-9397-08002B2CF9AE}" pid="3" name="MediaServiceImageTags">
    <vt:lpwstr/>
  </property>
</Properties>
</file>